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Pepleri tn 35/Muudatus nr 3/"/>
    </mc:Choice>
  </mc:AlternateContent>
  <xr:revisionPtr revIDLastSave="180" documentId="8_{7DDCE058-3642-4163-B64A-8457023E1945}" xr6:coauthVersionLast="47" xr6:coauthVersionMax="47" xr10:uidLastSave="{97BF7D20-9C1A-4DA5-BDEB-301128F77285}"/>
  <bookViews>
    <workbookView xWindow="-110" yWindow="-110" windowWidth="19420" windowHeight="11620" tabRatio="852" xr2:uid="{E30DEA93-B708-42AC-87EA-6CE4DC1ED1FC}"/>
  </bookViews>
  <sheets>
    <sheet name="Lisa 3" sheetId="12" r:id="rId1"/>
    <sheet name="Abitabel" sheetId="4" r:id="rId2"/>
    <sheet name="Annuiteetgraafik BIL" sheetId="8" r:id="rId3"/>
    <sheet name="Annuiteetgraafik INV" sheetId="10" r:id="rId4"/>
    <sheet name="Annuiteetgraafik TS" sheetId="11" r:id="rId5"/>
  </sheets>
  <externalReferences>
    <externalReference r:id="rId6"/>
    <externalReference r:id="rId7"/>
    <externalReference r:id="rId8"/>
    <externalReference r:id="rId9"/>
    <externalReference r:id="rId10"/>
    <externalReference r:id="rId11"/>
  </externalReferences>
  <definedNames>
    <definedName name="Aadress">#REF!</definedName>
    <definedName name="aadress_asukoha_analüüs">#REF!</definedName>
    <definedName name="aadress_asukohahinnang">#REF!</definedName>
    <definedName name="aeg">OFFSET('[1]Graafiku jaoks'!$B$1,0,'[1]Graafiku jaoks'!$D$17,1,'[1]Graafiku jaoks'!$D$20)</definedName>
    <definedName name="alge">OFFSET('[1]Graafiku jaoks'!$B$3,0,'[1]Graafiku jaoks'!$D$17,1,'[1]Graafiku jaoks'!$D$20)</definedName>
    <definedName name="ALL">#REF!</definedName>
    <definedName name="andmed">#REF!</definedName>
    <definedName name="andmed_kogemus">#REF!</definedName>
    <definedName name="andmed_ruumide_sobivus">#REF!</definedName>
    <definedName name="brutopind">#REF!</definedName>
    <definedName name="disk.määr">#REF!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EA">#REF!</definedName>
    <definedName name="HEB">#REF!</definedName>
    <definedName name="hind">[2]platsikulud!$C$2</definedName>
    <definedName name="hinnang_asukoha_analüüs">#REF!</definedName>
    <definedName name="IPE">#REF!</definedName>
    <definedName name="karkass">#REF!</definedName>
    <definedName name="karkassilisa">#REF!</definedName>
    <definedName name="katus">#REF!</definedName>
    <definedName name="kehtiv_IRR">[3]MUDEL!$BA$2</definedName>
    <definedName name="kestvus">[2]platsikulud!$C$3</definedName>
    <definedName name="kestvus2">[2]platsikulud!$G$7</definedName>
    <definedName name="kipsilisa">#REF!</definedName>
    <definedName name="kipsvaheseina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[4]Koostamine!$C$2</definedName>
    <definedName name="LISA">#REF!</definedName>
    <definedName name="lisakatuslagi">#REF!</definedName>
    <definedName name="ltasu">#REF!</definedName>
    <definedName name="Maksumus">[5]Absoluutaadr1!#REF!</definedName>
    <definedName name="maksuvaba">#REF!</definedName>
    <definedName name="max.parkimiskoha_maksumus">#REF!</definedName>
    <definedName name="mullatööd">#REF!</definedName>
    <definedName name="nelikanttoru">#REF!</definedName>
    <definedName name="nelikanttoru150">#REF!</definedName>
    <definedName name="nelikanttoru30">#REF!</definedName>
    <definedName name="Number">[4]Koostamine!$G$1</definedName>
    <definedName name="objekt">#REF!</definedName>
    <definedName name="objekt_ruumide_sobivus">#REF!</definedName>
    <definedName name="objekti_aadress">#REF!</definedName>
    <definedName name="pakkujad_kogemus">#REF!</definedName>
    <definedName name="paneelsein">#REF!</definedName>
    <definedName name="paneelsein3">'[6]muld,vund'!#REF!</definedName>
    <definedName name="pealkirjad">#REF!</definedName>
    <definedName name="pealkirjad_kogemus">#REF!</definedName>
    <definedName name="pealkirjad_ruumide_sobivus">#REF!</definedName>
    <definedName name="Periood">#REF!</definedName>
    <definedName name="plekkkatus">#REF!</definedName>
    <definedName name="plekksein">#REF!</definedName>
    <definedName name="pr_list">OFFSET([1]Kulud_ja_investeeringud!$L$4,0,0,[1]Kulud_ja_investeeringud!$N$1-4,1)</definedName>
    <definedName name="pr_reg">OFFSET([1]pr_reg!$X$1,0,0,[1]pr_reg!$W$1+1,1)</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eserv">#REF!</definedName>
    <definedName name="seinad">#REF!</definedName>
    <definedName name="seintelisa">#REF!</definedName>
    <definedName name="siseviimistlus">#REF!</definedName>
    <definedName name="sissevool">#REF!</definedName>
    <definedName name="SOTS">#REF!</definedName>
    <definedName name="suletud_netopind">#REF!</definedName>
    <definedName name="Tabel">#REF!</definedName>
    <definedName name="tala">#REF!</definedName>
    <definedName name="TASU">#REF!</definedName>
    <definedName name="teg">OFFSET('[1]Graafiku jaoks'!$B$2,0,'[1]Graafiku jaoks'!$D$17,1,'[1]Graafiku jaoks'!$D$20)</definedName>
    <definedName name="Tehnoloog">[4]Koostamine!$D$3</definedName>
    <definedName name="Tellija">[4]Koostamine!$G$2</definedName>
    <definedName name="tellisseinad">#REF!</definedName>
    <definedName name="terastalad">#REF!</definedName>
    <definedName name="Toode">[4]Koostamine!$G$3</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4" l="1"/>
  <c r="G17" i="4"/>
  <c r="G18" i="4"/>
  <c r="E14" i="12"/>
  <c r="E16" i="12"/>
  <c r="E17" i="12"/>
  <c r="E18" i="12"/>
  <c r="E19" i="12"/>
  <c r="E20" i="12"/>
  <c r="F14" i="12"/>
  <c r="F13" i="12"/>
  <c r="E13" i="12" s="1"/>
  <c r="F30" i="12"/>
  <c r="E29" i="12"/>
  <c r="E28" i="12"/>
  <c r="E27" i="12"/>
  <c r="E26" i="12"/>
  <c r="E24" i="12"/>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E8" i="11"/>
  <c r="D33" i="11" s="1"/>
  <c r="D8" i="11"/>
  <c r="D9" i="11" s="1"/>
  <c r="F4" i="11"/>
  <c r="E30" i="12" l="1"/>
  <c r="E38" i="11"/>
  <c r="E46" i="11"/>
  <c r="D49" i="11"/>
  <c r="D62" i="11"/>
  <c r="E62" i="11"/>
  <c r="D38" i="11"/>
  <c r="F38" i="11" s="1"/>
  <c r="D46" i="11"/>
  <c r="D65" i="11"/>
  <c r="D73" i="11"/>
  <c r="D78" i="11"/>
  <c r="E78" i="11"/>
  <c r="D15" i="11"/>
  <c r="D22" i="11"/>
  <c r="E22" i="11"/>
  <c r="E83" i="11"/>
  <c r="E75" i="11"/>
  <c r="E67" i="11"/>
  <c r="E59" i="11"/>
  <c r="E51" i="11"/>
  <c r="E43" i="11"/>
  <c r="E35" i="11"/>
  <c r="E27" i="11"/>
  <c r="E19" i="11"/>
  <c r="D16" i="11"/>
  <c r="E50" i="11"/>
  <c r="E79" i="11"/>
  <c r="E63" i="11"/>
  <c r="E15" i="11"/>
  <c r="D79" i="11"/>
  <c r="D71" i="11"/>
  <c r="D39" i="11"/>
  <c r="D23" i="11"/>
  <c r="E65" i="11"/>
  <c r="D83" i="11"/>
  <c r="D75" i="11"/>
  <c r="D67" i="11"/>
  <c r="D59" i="11"/>
  <c r="D51" i="11"/>
  <c r="D43" i="11"/>
  <c r="D35" i="11"/>
  <c r="D27" i="11"/>
  <c r="D19" i="11"/>
  <c r="D56" i="11"/>
  <c r="D32" i="11"/>
  <c r="E82" i="11"/>
  <c r="E42" i="11"/>
  <c r="E26" i="11"/>
  <c r="D82" i="11"/>
  <c r="D50" i="11"/>
  <c r="D18" i="11"/>
  <c r="E87" i="11"/>
  <c r="D47" i="11"/>
  <c r="E88" i="11"/>
  <c r="E80" i="11"/>
  <c r="E72" i="11"/>
  <c r="E64" i="11"/>
  <c r="E56" i="11"/>
  <c r="E48" i="11"/>
  <c r="E40" i="11"/>
  <c r="E32" i="11"/>
  <c r="E24" i="11"/>
  <c r="E16" i="11"/>
  <c r="D88" i="11"/>
  <c r="D80" i="11"/>
  <c r="D72" i="11"/>
  <c r="D48" i="11"/>
  <c r="D40" i="11"/>
  <c r="D24" i="11"/>
  <c r="E34" i="11"/>
  <c r="D34" i="11"/>
  <c r="F34" i="11" s="1"/>
  <c r="E47" i="11"/>
  <c r="D55" i="11"/>
  <c r="E49" i="11"/>
  <c r="E33" i="11"/>
  <c r="D64" i="11"/>
  <c r="E58" i="11"/>
  <c r="D74" i="11"/>
  <c r="D66" i="11"/>
  <c r="E71" i="11"/>
  <c r="E55" i="11"/>
  <c r="E31" i="11"/>
  <c r="E85" i="11"/>
  <c r="E77" i="11"/>
  <c r="E69" i="11"/>
  <c r="E61" i="11"/>
  <c r="E53" i="11"/>
  <c r="E45" i="11"/>
  <c r="E37" i="11"/>
  <c r="E29" i="11"/>
  <c r="E21" i="11"/>
  <c r="D85" i="11"/>
  <c r="D77" i="11"/>
  <c r="D69" i="11"/>
  <c r="D61" i="11"/>
  <c r="D53" i="11"/>
  <c r="D45" i="11"/>
  <c r="D37" i="11"/>
  <c r="D29" i="11"/>
  <c r="D21" i="11"/>
  <c r="E74" i="11"/>
  <c r="E66" i="11"/>
  <c r="D26" i="11"/>
  <c r="E23" i="11"/>
  <c r="E81" i="11"/>
  <c r="E18" i="11"/>
  <c r="D58" i="11"/>
  <c r="D42" i="11"/>
  <c r="E39" i="11"/>
  <c r="D87" i="11"/>
  <c r="D63" i="11"/>
  <c r="D31" i="11"/>
  <c r="E57" i="11"/>
  <c r="E41" i="11"/>
  <c r="E25" i="11"/>
  <c r="E73" i="11"/>
  <c r="E84" i="11"/>
  <c r="E76" i="11"/>
  <c r="E68" i="11"/>
  <c r="E60" i="11"/>
  <c r="E52" i="11"/>
  <c r="E44" i="11"/>
  <c r="E36" i="11"/>
  <c r="E28" i="11"/>
  <c r="E20" i="11"/>
  <c r="C15" i="11"/>
  <c r="D84" i="11"/>
  <c r="D76" i="11"/>
  <c r="D68" i="11"/>
  <c r="D60" i="11"/>
  <c r="D52" i="11"/>
  <c r="D44" i="11"/>
  <c r="D36" i="11"/>
  <c r="D28" i="11"/>
  <c r="D20" i="11"/>
  <c r="D25" i="11"/>
  <c r="D54" i="11"/>
  <c r="D81" i="11"/>
  <c r="E54" i="11"/>
  <c r="F33" i="11"/>
  <c r="D70" i="11"/>
  <c r="D41" i="11"/>
  <c r="E70" i="11"/>
  <c r="D30" i="11"/>
  <c r="D86" i="11"/>
  <c r="D17" i="11"/>
  <c r="E30" i="11"/>
  <c r="D57" i="11"/>
  <c r="E86" i="11"/>
  <c r="E17" i="11"/>
  <c r="O23" i="10"/>
  <c r="O24" i="10" s="1"/>
  <c r="O25" i="10" s="1"/>
  <c r="O26" i="10" s="1"/>
  <c r="O27" i="10" s="1"/>
  <c r="O28" i="10" s="1"/>
  <c r="O29" i="10" s="1"/>
  <c r="O30" i="10" s="1"/>
  <c r="O31" i="10" s="1"/>
  <c r="O32" i="10" s="1"/>
  <c r="O33" i="10" s="1"/>
  <c r="O34" i="10" s="1"/>
  <c r="O35" i="10" s="1"/>
  <c r="O36" i="10" s="1"/>
  <c r="O37" i="10" s="1"/>
  <c r="O38" i="10" s="1"/>
  <c r="O39" i="10" s="1"/>
  <c r="O40" i="10" s="1"/>
  <c r="O41" i="10" s="1"/>
  <c r="O42" i="10" s="1"/>
  <c r="O43" i="10" s="1"/>
  <c r="O44" i="10" s="1"/>
  <c r="O45" i="10" s="1"/>
  <c r="O46" i="10" s="1"/>
  <c r="O47" i="10" s="1"/>
  <c r="O48" i="10" s="1"/>
  <c r="O49" i="10" s="1"/>
  <c r="O50" i="10" s="1"/>
  <c r="O51" i="10" s="1"/>
  <c r="O52" i="10" s="1"/>
  <c r="O53" i="10" s="1"/>
  <c r="O54" i="10" s="1"/>
  <c r="O55" i="10" s="1"/>
  <c r="O56" i="10" s="1"/>
  <c r="O57" i="10" s="1"/>
  <c r="O58" i="10" s="1"/>
  <c r="O59" i="10" s="1"/>
  <c r="O60" i="10" s="1"/>
  <c r="O61" i="10" s="1"/>
  <c r="O62" i="10" s="1"/>
  <c r="O63" i="10" s="1"/>
  <c r="O64" i="10" s="1"/>
  <c r="O65" i="10" s="1"/>
  <c r="O66" i="10" s="1"/>
  <c r="O67" i="10" s="1"/>
  <c r="O68" i="10" s="1"/>
  <c r="O69" i="10" s="1"/>
  <c r="O70" i="10" s="1"/>
  <c r="O71" i="10" s="1"/>
  <c r="O72" i="10" s="1"/>
  <c r="O73" i="10" s="1"/>
  <c r="O74" i="10" s="1"/>
  <c r="O75" i="10" s="1"/>
  <c r="O76" i="10" s="1"/>
  <c r="O77" i="10" s="1"/>
  <c r="O78" i="10" s="1"/>
  <c r="O79" i="10" s="1"/>
  <c r="O80" i="10" s="1"/>
  <c r="O81" i="10" s="1"/>
  <c r="O82" i="10" s="1"/>
  <c r="O83" i="10" s="1"/>
  <c r="O84" i="10" s="1"/>
  <c r="O85" i="10" s="1"/>
  <c r="O86" i="10" s="1"/>
  <c r="O87" i="10" s="1"/>
  <c r="O88" i="10" s="1"/>
  <c r="O89" i="10" s="1"/>
  <c r="O90" i="10" s="1"/>
  <c r="O91" i="10" s="1"/>
  <c r="O92" i="10" s="1"/>
  <c r="O93" i="10" s="1"/>
  <c r="O94" i="10" s="1"/>
  <c r="O95" i="10" s="1"/>
  <c r="O96" i="10" s="1"/>
  <c r="O97" i="10" s="1"/>
  <c r="O98" i="10" s="1"/>
  <c r="O99" i="10" s="1"/>
  <c r="O100" i="10" s="1"/>
  <c r="O101" i="10" s="1"/>
  <c r="O102" i="10" s="1"/>
  <c r="O103" i="10" s="1"/>
  <c r="O104" i="10" s="1"/>
  <c r="O105" i="10" s="1"/>
  <c r="O106" i="10" s="1"/>
  <c r="O107" i="10" s="1"/>
  <c r="O108" i="10" s="1"/>
  <c r="O109" i="10" s="1"/>
  <c r="O110" i="10" s="1"/>
  <c r="O111" i="10" s="1"/>
  <c r="O112" i="10" s="1"/>
  <c r="O113" i="10" s="1"/>
  <c r="O114" i="10" s="1"/>
  <c r="O115" i="10" s="1"/>
  <c r="O116" i="10" s="1"/>
  <c r="O117" i="10" s="1"/>
  <c r="O118" i="10" s="1"/>
  <c r="O119" i="10" s="1"/>
  <c r="O120" i="10" s="1"/>
  <c r="O121" i="10" s="1"/>
  <c r="O122" i="10" s="1"/>
  <c r="O123" i="10" s="1"/>
  <c r="O124" i="10" s="1"/>
  <c r="O125" i="10" s="1"/>
  <c r="O126" i="10" s="1"/>
  <c r="O127" i="10" s="1"/>
  <c r="O128" i="10" s="1"/>
  <c r="O129" i="10" s="1"/>
  <c r="O130" i="10" s="1"/>
  <c r="O131" i="10" s="1"/>
  <c r="O132" i="10" s="1"/>
  <c r="O133" i="10" s="1"/>
  <c r="O134" i="10" s="1"/>
  <c r="O135" i="10" s="1"/>
  <c r="O136" i="10" s="1"/>
  <c r="O137" i="10" s="1"/>
  <c r="O138" i="10" s="1"/>
  <c r="O139" i="10" s="1"/>
  <c r="O140" i="10" s="1"/>
  <c r="O141" i="10" s="1"/>
  <c r="O142" i="10" s="1"/>
  <c r="O143" i="10" s="1"/>
  <c r="O144" i="10" s="1"/>
  <c r="O145" i="10" s="1"/>
  <c r="O146" i="10" s="1"/>
  <c r="O147" i="10" s="1"/>
  <c r="O148" i="10" s="1"/>
  <c r="O149" i="10" s="1"/>
  <c r="O150" i="10" s="1"/>
  <c r="O151" i="10" s="1"/>
  <c r="O152" i="10" s="1"/>
  <c r="O153" i="10" s="1"/>
  <c r="O154" i="10" s="1"/>
  <c r="O155" i="10" s="1"/>
  <c r="O156" i="10" s="1"/>
  <c r="O157" i="10" s="1"/>
  <c r="O158" i="10" s="1"/>
  <c r="O159" i="10" s="1"/>
  <c r="O160" i="10" s="1"/>
  <c r="O161" i="10" s="1"/>
  <c r="O162" i="10" s="1"/>
  <c r="O163" i="10" s="1"/>
  <c r="O164" i="10" s="1"/>
  <c r="O165" i="10" s="1"/>
  <c r="O166" i="10" s="1"/>
  <c r="O167" i="10" s="1"/>
  <c r="O168" i="10" s="1"/>
  <c r="O169" i="10" s="1"/>
  <c r="O170" i="10" s="1"/>
  <c r="O171" i="10" s="1"/>
  <c r="O172" i="10" s="1"/>
  <c r="O173" i="10" s="1"/>
  <c r="O174" i="10" s="1"/>
  <c r="O175" i="10" s="1"/>
  <c r="O176" i="10" s="1"/>
  <c r="O177" i="10" s="1"/>
  <c r="O178" i="10" s="1"/>
  <c r="O179" i="10" s="1"/>
  <c r="O180" i="10" s="1"/>
  <c r="O181" i="10" s="1"/>
  <c r="O182" i="10" s="1"/>
  <c r="O183" i="10" s="1"/>
  <c r="O184" i="10" s="1"/>
  <c r="O185" i="10" s="1"/>
  <c r="O186" i="10" s="1"/>
  <c r="O187" i="10" s="1"/>
  <c r="O188" i="10" s="1"/>
  <c r="O189" i="10" s="1"/>
  <c r="O190" i="10" s="1"/>
  <c r="O191" i="10" s="1"/>
  <c r="O192" i="10" s="1"/>
  <c r="O193" i="10" s="1"/>
  <c r="O194" i="10" s="1"/>
  <c r="O195" i="10" s="1"/>
  <c r="O196" i="10" s="1"/>
  <c r="O197" i="10" s="1"/>
  <c r="O198" i="10" s="1"/>
  <c r="O199" i="10" s="1"/>
  <c r="O200" i="10" s="1"/>
  <c r="O201" i="10" s="1"/>
  <c r="O202" i="10" s="1"/>
  <c r="O203" i="10" s="1"/>
  <c r="O204" i="10" s="1"/>
  <c r="O205" i="10" s="1"/>
  <c r="O206" i="10" s="1"/>
  <c r="O207" i="10" s="1"/>
  <c r="O208" i="10" s="1"/>
  <c r="O209" i="10" s="1"/>
  <c r="O210" i="10" s="1"/>
  <c r="O211" i="10" s="1"/>
  <c r="O212" i="10" s="1"/>
  <c r="O213" i="10" s="1"/>
  <c r="O214" i="10" s="1"/>
  <c r="O22" i="10"/>
  <c r="A22" i="10"/>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O21" i="10"/>
  <c r="A21" i="10"/>
  <c r="E16" i="10"/>
  <c r="S13" i="10"/>
  <c r="S12" i="10"/>
  <c r="S15" i="10" s="1"/>
  <c r="S11" i="10"/>
  <c r="S10" i="10"/>
  <c r="D10" i="10"/>
  <c r="D11" i="10" s="1"/>
  <c r="S9" i="10"/>
  <c r="R8" i="10"/>
  <c r="R9" i="10" s="1"/>
  <c r="M8" i="10"/>
  <c r="S8" i="10"/>
  <c r="S14" i="10" s="1"/>
  <c r="D8" i="10"/>
  <c r="D9" i="10" s="1"/>
  <c r="S7" i="10"/>
  <c r="M7" i="10"/>
  <c r="S6" i="10"/>
  <c r="R10" i="10" s="1"/>
  <c r="R11" i="10" s="1"/>
  <c r="M6" i="10"/>
  <c r="M5" i="10"/>
  <c r="M4" i="10"/>
  <c r="E13" i="10" s="1"/>
  <c r="F4" i="10"/>
  <c r="A210" i="8"/>
  <c r="A18" i="8"/>
  <c r="D9" i="8"/>
  <c r="A17" i="8"/>
  <c r="M4" i="8"/>
  <c r="E10" i="8" s="1"/>
  <c r="D8" i="8"/>
  <c r="F4" i="8"/>
  <c r="F26" i="11" l="1"/>
  <c r="F49" i="11"/>
  <c r="F67" i="11"/>
  <c r="F77" i="11"/>
  <c r="F46" i="11"/>
  <c r="F73" i="11"/>
  <c r="F35" i="11"/>
  <c r="F62" i="11"/>
  <c r="F25" i="11"/>
  <c r="F19" i="11"/>
  <c r="F85" i="11"/>
  <c r="F81" i="11"/>
  <c r="F27" i="11"/>
  <c r="F79" i="11"/>
  <c r="F64" i="11"/>
  <c r="F43" i="11"/>
  <c r="F51" i="11"/>
  <c r="F59" i="11"/>
  <c r="F22" i="11"/>
  <c r="F42" i="11"/>
  <c r="F56" i="11"/>
  <c r="F78" i="11"/>
  <c r="F55" i="11"/>
  <c r="F16" i="11"/>
  <c r="F24" i="11"/>
  <c r="F75" i="11"/>
  <c r="F83" i="11"/>
  <c r="F57" i="11"/>
  <c r="F65" i="11"/>
  <c r="F36" i="11"/>
  <c r="F15" i="11"/>
  <c r="F32" i="11"/>
  <c r="F20" i="11"/>
  <c r="F17" i="11"/>
  <c r="F44" i="11"/>
  <c r="F21" i="11"/>
  <c r="F40" i="11"/>
  <c r="F47" i="11"/>
  <c r="F29" i="11"/>
  <c r="F48" i="11"/>
  <c r="F86" i="11"/>
  <c r="F60" i="11"/>
  <c r="F37" i="11"/>
  <c r="F72" i="11"/>
  <c r="F18" i="11"/>
  <c r="F58" i="11"/>
  <c r="F54" i="11"/>
  <c r="F28" i="11"/>
  <c r="F52" i="11"/>
  <c r="F30" i="11"/>
  <c r="F68" i="11"/>
  <c r="F45" i="11"/>
  <c r="F80" i="11"/>
  <c r="F50" i="11"/>
  <c r="F76" i="11"/>
  <c r="F31" i="11"/>
  <c r="F53" i="11"/>
  <c r="F88" i="11"/>
  <c r="F82" i="11"/>
  <c r="F23" i="11"/>
  <c r="F41" i="11"/>
  <c r="F84" i="11"/>
  <c r="F63" i="11"/>
  <c r="F61" i="11"/>
  <c r="F66" i="11"/>
  <c r="F39" i="11"/>
  <c r="F70" i="11"/>
  <c r="G15" i="11"/>
  <c r="C16" i="11" s="1"/>
  <c r="G16" i="11" s="1"/>
  <c r="C17" i="11" s="1"/>
  <c r="G17" i="11" s="1"/>
  <c r="C18" i="11" s="1"/>
  <c r="G18" i="11" s="1"/>
  <c r="C19" i="11" s="1"/>
  <c r="G19" i="11" s="1"/>
  <c r="C20" i="11" s="1"/>
  <c r="G20" i="11" s="1"/>
  <c r="C21" i="11" s="1"/>
  <c r="G21" i="11" s="1"/>
  <c r="C22" i="11" s="1"/>
  <c r="G22" i="11" s="1"/>
  <c r="C23" i="11" s="1"/>
  <c r="G23" i="11" s="1"/>
  <c r="C24" i="11" s="1"/>
  <c r="G24" i="11" s="1"/>
  <c r="C25" i="11" s="1"/>
  <c r="G25" i="11" s="1"/>
  <c r="C26" i="11" s="1"/>
  <c r="G26" i="11" s="1"/>
  <c r="C27" i="11" s="1"/>
  <c r="G27" i="11" s="1"/>
  <c r="C28" i="11" s="1"/>
  <c r="G28" i="11" s="1"/>
  <c r="C29" i="11" s="1"/>
  <c r="G29" i="11" s="1"/>
  <c r="C30" i="11" s="1"/>
  <c r="G30" i="11" s="1"/>
  <c r="C31" i="11" s="1"/>
  <c r="G31" i="11" s="1"/>
  <c r="C32" i="11" s="1"/>
  <c r="G32" i="11" s="1"/>
  <c r="C33" i="11" s="1"/>
  <c r="G33" i="11" s="1"/>
  <c r="C34" i="11" s="1"/>
  <c r="G34" i="11" s="1"/>
  <c r="C35" i="11" s="1"/>
  <c r="G35" i="11" s="1"/>
  <c r="C36" i="11" s="1"/>
  <c r="G36" i="11" s="1"/>
  <c r="C37" i="11" s="1"/>
  <c r="G37" i="11" s="1"/>
  <c r="C38" i="11" s="1"/>
  <c r="G38" i="11" s="1"/>
  <c r="C39" i="11" s="1"/>
  <c r="G39" i="11" s="1"/>
  <c r="C40" i="11" s="1"/>
  <c r="G40" i="11" s="1"/>
  <c r="C41" i="11" s="1"/>
  <c r="G41" i="11" s="1"/>
  <c r="C42" i="11" s="1"/>
  <c r="G42" i="11" s="1"/>
  <c r="C43" i="11" s="1"/>
  <c r="G43" i="11" s="1"/>
  <c r="C44" i="11" s="1"/>
  <c r="G44" i="11" s="1"/>
  <c r="C45" i="11" s="1"/>
  <c r="G45" i="11" s="1"/>
  <c r="C46" i="11" s="1"/>
  <c r="G46" i="11" s="1"/>
  <c r="C47" i="11" s="1"/>
  <c r="G47" i="11" s="1"/>
  <c r="C48" i="11" s="1"/>
  <c r="G48" i="11" s="1"/>
  <c r="C49" i="11" s="1"/>
  <c r="G49" i="11" s="1"/>
  <c r="C50" i="11" s="1"/>
  <c r="G50" i="11" s="1"/>
  <c r="C51" i="11" s="1"/>
  <c r="G51" i="11" s="1"/>
  <c r="C52" i="11" s="1"/>
  <c r="G52" i="11" s="1"/>
  <c r="C53" i="11" s="1"/>
  <c r="G53" i="11" s="1"/>
  <c r="C54" i="11" s="1"/>
  <c r="G54" i="11" s="1"/>
  <c r="C55" i="11" s="1"/>
  <c r="G55" i="11" s="1"/>
  <c r="C56" i="11" s="1"/>
  <c r="G56" i="11" s="1"/>
  <c r="C57" i="11" s="1"/>
  <c r="G57" i="11" s="1"/>
  <c r="C58" i="11" s="1"/>
  <c r="G58" i="11" s="1"/>
  <c r="C59" i="11" s="1"/>
  <c r="G59" i="11" s="1"/>
  <c r="C60" i="11" s="1"/>
  <c r="G60" i="11" s="1"/>
  <c r="C61" i="11" s="1"/>
  <c r="G61" i="11" s="1"/>
  <c r="C62" i="11" s="1"/>
  <c r="G62" i="11" s="1"/>
  <c r="C63" i="11" s="1"/>
  <c r="G63" i="11" s="1"/>
  <c r="C64" i="11" s="1"/>
  <c r="G64" i="11" s="1"/>
  <c r="C65" i="11" s="1"/>
  <c r="G65" i="11" s="1"/>
  <c r="C66" i="11" s="1"/>
  <c r="G66" i="11" s="1"/>
  <c r="C67" i="11" s="1"/>
  <c r="G67" i="11" s="1"/>
  <c r="C68" i="11" s="1"/>
  <c r="G68" i="11" s="1"/>
  <c r="C69" i="11" s="1"/>
  <c r="G69" i="11" s="1"/>
  <c r="C70" i="11" s="1"/>
  <c r="G70" i="11" s="1"/>
  <c r="C71" i="11" s="1"/>
  <c r="G71" i="11" s="1"/>
  <c r="C72" i="11" s="1"/>
  <c r="G72" i="11" s="1"/>
  <c r="C73" i="11" s="1"/>
  <c r="G73" i="11" s="1"/>
  <c r="C74" i="11" s="1"/>
  <c r="G74" i="11" s="1"/>
  <c r="C75" i="11" s="1"/>
  <c r="G75" i="11" s="1"/>
  <c r="C76" i="11" s="1"/>
  <c r="G76" i="11" s="1"/>
  <c r="C77" i="11" s="1"/>
  <c r="G77" i="11" s="1"/>
  <c r="C78" i="11" s="1"/>
  <c r="G78" i="11" s="1"/>
  <c r="C79" i="11" s="1"/>
  <c r="G79" i="11" s="1"/>
  <c r="C80" i="11" s="1"/>
  <c r="G80" i="11" s="1"/>
  <c r="C81" i="11" s="1"/>
  <c r="G81" i="11" s="1"/>
  <c r="C82" i="11" s="1"/>
  <c r="G82" i="11" s="1"/>
  <c r="C83" i="11" s="1"/>
  <c r="G83" i="11" s="1"/>
  <c r="C84" i="11" s="1"/>
  <c r="G84" i="11" s="1"/>
  <c r="C85" i="11" s="1"/>
  <c r="G85" i="11" s="1"/>
  <c r="C86" i="11" s="1"/>
  <c r="G86" i="11" s="1"/>
  <c r="C87" i="11" s="1"/>
  <c r="G87" i="11" s="1"/>
  <c r="C88" i="11" s="1"/>
  <c r="G88" i="11" s="1"/>
  <c r="F87" i="11"/>
  <c r="F69" i="11"/>
  <c r="F74" i="11"/>
  <c r="F71" i="11"/>
  <c r="S21" i="10"/>
  <c r="R21" i="10"/>
  <c r="Q21" i="10"/>
  <c r="E15" i="10"/>
  <c r="A19" i="8"/>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E12" i="8"/>
  <c r="E11" i="8"/>
  <c r="M7" i="8"/>
  <c r="M6" i="8"/>
  <c r="M5" i="8"/>
  <c r="M8" i="8"/>
  <c r="H16" i="4" l="1"/>
  <c r="G16" i="4" s="1"/>
  <c r="F15" i="12"/>
  <c r="T21" i="10"/>
  <c r="U21" i="10"/>
  <c r="Q22" i="10" s="1"/>
  <c r="S87" i="10" s="1"/>
  <c r="S190" i="10"/>
  <c r="R167" i="10"/>
  <c r="S91" i="10"/>
  <c r="R129" i="10"/>
  <c r="S82" i="10"/>
  <c r="S196" i="10"/>
  <c r="S177" i="10"/>
  <c r="S194" i="10"/>
  <c r="S157" i="10"/>
  <c r="S99" i="10"/>
  <c r="R146" i="10"/>
  <c r="S94" i="10"/>
  <c r="S184" i="10"/>
  <c r="S205" i="10"/>
  <c r="S145" i="10"/>
  <c r="S106" i="10"/>
  <c r="S123" i="10"/>
  <c r="R165" i="10"/>
  <c r="S139" i="10"/>
  <c r="S212" i="10"/>
  <c r="R192" i="10"/>
  <c r="R161" i="10"/>
  <c r="S67" i="10"/>
  <c r="R169" i="10"/>
  <c r="R141" i="10"/>
  <c r="S208" i="10"/>
  <c r="S146" i="10"/>
  <c r="R198" i="10"/>
  <c r="R160" i="10"/>
  <c r="S203" i="10"/>
  <c r="S97" i="10"/>
  <c r="R126" i="10"/>
  <c r="R149" i="10"/>
  <c r="R201" i="10"/>
  <c r="R163" i="10"/>
  <c r="S207" i="10"/>
  <c r="S85" i="10"/>
  <c r="S133" i="10"/>
  <c r="R174" i="10"/>
  <c r="R209" i="10"/>
  <c r="S98" i="10"/>
  <c r="S188" i="10"/>
  <c r="R110" i="10"/>
  <c r="S181" i="10"/>
  <c r="R211" i="10"/>
  <c r="S198" i="10"/>
  <c r="T198" i="10" s="1"/>
  <c r="R151" i="10"/>
  <c r="S59" i="10"/>
  <c r="S104" i="10"/>
  <c r="R134" i="10"/>
  <c r="R143" i="10"/>
  <c r="S179" i="10"/>
  <c r="R112" i="10"/>
  <c r="S102" i="10"/>
  <c r="R193" i="10"/>
  <c r="R120" i="10"/>
  <c r="S185" i="10"/>
  <c r="S187" i="10"/>
  <c r="S202" i="10"/>
  <c r="S144" i="10"/>
  <c r="S55" i="10"/>
  <c r="R95" i="10"/>
  <c r="S132" i="10"/>
  <c r="S150" i="10"/>
  <c r="R183" i="10"/>
  <c r="S119" i="10"/>
  <c r="R105" i="10"/>
  <c r="R205" i="10"/>
  <c r="S127" i="10"/>
  <c r="S189" i="10"/>
  <c r="S191" i="10"/>
  <c r="S206" i="10"/>
  <c r="S142" i="10"/>
  <c r="R177" i="10"/>
  <c r="R88" i="10"/>
  <c r="S114" i="10"/>
  <c r="R175" i="10"/>
  <c r="R153" i="10"/>
  <c r="S109" i="10"/>
  <c r="S129" i="10"/>
  <c r="T129" i="10" s="1"/>
  <c r="S112" i="10"/>
  <c r="S170" i="10"/>
  <c r="S137" i="10"/>
  <c r="S193" i="10"/>
  <c r="S195" i="10"/>
  <c r="S210" i="10"/>
  <c r="S160" i="10"/>
  <c r="T160" i="10" s="1"/>
  <c r="S167" i="10"/>
  <c r="T167" i="10" s="1"/>
  <c r="S176" i="10"/>
  <c r="S108" i="10"/>
  <c r="R154" i="10"/>
  <c r="R179" i="10"/>
  <c r="R119" i="10"/>
  <c r="R139" i="10"/>
  <c r="R122" i="10"/>
  <c r="R178" i="10"/>
  <c r="R147" i="10"/>
  <c r="S197" i="10"/>
  <c r="S199" i="10"/>
  <c r="S214" i="10"/>
  <c r="R173" i="10"/>
  <c r="S155" i="10"/>
  <c r="S172" i="10"/>
  <c r="R102" i="10"/>
  <c r="T102" i="10" s="1"/>
  <c r="R170" i="10"/>
  <c r="R123" i="10"/>
  <c r="R150" i="10"/>
  <c r="S100" i="10"/>
  <c r="R130" i="10"/>
  <c r="R121" i="10"/>
  <c r="R148" i="10"/>
  <c r="S93" i="10"/>
  <c r="R128" i="10"/>
  <c r="R97" i="10"/>
  <c r="T97" i="10" s="1"/>
  <c r="S141" i="10"/>
  <c r="S80" i="10"/>
  <c r="S213" i="10"/>
  <c r="R206" i="10"/>
  <c r="R203" i="10"/>
  <c r="S121" i="10"/>
  <c r="S88" i="10"/>
  <c r="S134" i="10"/>
  <c r="S164" i="10"/>
  <c r="D21" i="10"/>
  <c r="C21" i="10"/>
  <c r="E21" i="10"/>
  <c r="R196" i="10"/>
  <c r="R214" i="10"/>
  <c r="T214" i="10" s="1"/>
  <c r="S163" i="10"/>
  <c r="R90" i="10"/>
  <c r="S70" i="10"/>
  <c r="R104" i="10"/>
  <c r="T104" i="10" s="1"/>
  <c r="R145" i="10"/>
  <c r="T145" i="10" s="1"/>
  <c r="S51" i="10"/>
  <c r="S47" i="10"/>
  <c r="S43" i="10"/>
  <c r="S39" i="10"/>
  <c r="R63" i="10"/>
  <c r="R59" i="10"/>
  <c r="T59" i="10" s="1"/>
  <c r="R70" i="10"/>
  <c r="S77" i="10"/>
  <c r="S74" i="10"/>
  <c r="R67" i="10"/>
  <c r="S64" i="10"/>
  <c r="R144" i="10"/>
  <c r="R117" i="10"/>
  <c r="S92" i="10"/>
  <c r="S89" i="10"/>
  <c r="S84" i="10"/>
  <c r="S72" i="10"/>
  <c r="R53" i="10"/>
  <c r="S48" i="10"/>
  <c r="S29" i="10"/>
  <c r="S58" i="10"/>
  <c r="R48" i="10"/>
  <c r="S32" i="10"/>
  <c r="R29" i="10"/>
  <c r="S26" i="10"/>
  <c r="S175" i="10"/>
  <c r="S128" i="10"/>
  <c r="R92" i="10"/>
  <c r="R89" i="10"/>
  <c r="R84" i="10"/>
  <c r="R72" i="10"/>
  <c r="R127" i="10"/>
  <c r="S116" i="10"/>
  <c r="S113" i="10"/>
  <c r="S103" i="10"/>
  <c r="R100" i="10"/>
  <c r="R74" i="10"/>
  <c r="R58" i="10"/>
  <c r="S56" i="10"/>
  <c r="R43" i="10"/>
  <c r="S38" i="10"/>
  <c r="S35" i="10"/>
  <c r="R32" i="10"/>
  <c r="R26" i="10"/>
  <c r="R23" i="10"/>
  <c r="R137" i="10"/>
  <c r="R113" i="10"/>
  <c r="R103" i="10"/>
  <c r="R86" i="10"/>
  <c r="S79" i="10"/>
  <c r="S65" i="10"/>
  <c r="R56" i="10"/>
  <c r="R38" i="10"/>
  <c r="R35" i="10"/>
  <c r="S166" i="10"/>
  <c r="S131" i="10"/>
  <c r="S81" i="10"/>
  <c r="R65" i="10"/>
  <c r="R51" i="10"/>
  <c r="S46" i="10"/>
  <c r="S41" i="10"/>
  <c r="R164" i="10"/>
  <c r="R142" i="10"/>
  <c r="R131" i="10"/>
  <c r="R91" i="10"/>
  <c r="T91" i="10" s="1"/>
  <c r="R81" i="10"/>
  <c r="S61" i="10"/>
  <c r="R46" i="10"/>
  <c r="R41" i="10"/>
  <c r="R109" i="10"/>
  <c r="T109" i="10" s="1"/>
  <c r="R94" i="10"/>
  <c r="T94" i="10" s="1"/>
  <c r="S83" i="10"/>
  <c r="S76" i="10"/>
  <c r="S69" i="10"/>
  <c r="R61" i="10"/>
  <c r="S54" i="10"/>
  <c r="S49" i="10"/>
  <c r="S33" i="10"/>
  <c r="S30" i="10"/>
  <c r="S27" i="10"/>
  <c r="R83" i="10"/>
  <c r="R76" i="10"/>
  <c r="S71" i="10"/>
  <c r="R69" i="10"/>
  <c r="R54" i="10"/>
  <c r="R49" i="10"/>
  <c r="S44" i="10"/>
  <c r="S36" i="10"/>
  <c r="R33" i="10"/>
  <c r="R30" i="10"/>
  <c r="R27" i="10"/>
  <c r="S140" i="10"/>
  <c r="S122" i="10"/>
  <c r="S96" i="10"/>
  <c r="R78" i="10"/>
  <c r="R44" i="10"/>
  <c r="R36" i="10"/>
  <c r="S24" i="10"/>
  <c r="R140" i="10"/>
  <c r="S135" i="10"/>
  <c r="S130" i="10"/>
  <c r="S118" i="10"/>
  <c r="R96" i="10"/>
  <c r="S57" i="10"/>
  <c r="S52" i="10"/>
  <c r="R39" i="10"/>
  <c r="R24" i="10"/>
  <c r="S124" i="10"/>
  <c r="S40" i="10"/>
  <c r="R124" i="10"/>
  <c r="S120" i="10"/>
  <c r="S117" i="10"/>
  <c r="R40" i="10"/>
  <c r="R22" i="10"/>
  <c r="S23" i="10"/>
  <c r="R135" i="10"/>
  <c r="T135" i="10" s="1"/>
  <c r="S115" i="10"/>
  <c r="R108" i="10"/>
  <c r="S105" i="10"/>
  <c r="R99" i="10"/>
  <c r="R93" i="10"/>
  <c r="T93" i="10" s="1"/>
  <c r="R80" i="10"/>
  <c r="T80" i="10" s="1"/>
  <c r="R57" i="10"/>
  <c r="R52" i="10"/>
  <c r="R66" i="10"/>
  <c r="R101" i="10"/>
  <c r="S125" i="10"/>
  <c r="R115" i="10"/>
  <c r="S75" i="10"/>
  <c r="S73" i="10"/>
  <c r="R64" i="10"/>
  <c r="R47" i="10"/>
  <c r="S42" i="10"/>
  <c r="S28" i="10"/>
  <c r="S107" i="10"/>
  <c r="R98" i="10"/>
  <c r="R77" i="10"/>
  <c r="T77" i="10" s="1"/>
  <c r="R50" i="10"/>
  <c r="R45" i="10"/>
  <c r="R60" i="10"/>
  <c r="R125" i="10"/>
  <c r="R114" i="10"/>
  <c r="S111" i="10"/>
  <c r="R75" i="10"/>
  <c r="R68" i="10"/>
  <c r="R42" i="10"/>
  <c r="S37" i="10"/>
  <c r="S34" i="10"/>
  <c r="S31" i="10"/>
  <c r="R28" i="10"/>
  <c r="T28" i="10" s="1"/>
  <c r="S25" i="10"/>
  <c r="S101" i="10"/>
  <c r="R87" i="10"/>
  <c r="R62" i="10"/>
  <c r="R133" i="10"/>
  <c r="T133" i="10" s="1"/>
  <c r="S53" i="10"/>
  <c r="R111" i="10"/>
  <c r="S66" i="10"/>
  <c r="S62" i="10"/>
  <c r="R55" i="10"/>
  <c r="T55" i="10" s="1"/>
  <c r="S50" i="10"/>
  <c r="S45" i="10"/>
  <c r="R37" i="10"/>
  <c r="R34" i="10"/>
  <c r="T34" i="10" s="1"/>
  <c r="R31" i="10"/>
  <c r="R25" i="10"/>
  <c r="S60" i="10"/>
  <c r="S22" i="10"/>
  <c r="U22" i="10" s="1"/>
  <c r="Q23" i="10" s="1"/>
  <c r="R138" i="10"/>
  <c r="R107" i="10"/>
  <c r="R189" i="10"/>
  <c r="R106" i="10"/>
  <c r="S153" i="10"/>
  <c r="S174" i="10"/>
  <c r="S86" i="10"/>
  <c r="R190" i="10"/>
  <c r="R199" i="10"/>
  <c r="S169" i="10"/>
  <c r="R208" i="10"/>
  <c r="S186" i="10"/>
  <c r="R158" i="10"/>
  <c r="R79" i="10"/>
  <c r="R155" i="10"/>
  <c r="R172" i="10"/>
  <c r="D17" i="8"/>
  <c r="C17" i="8"/>
  <c r="E17" i="8"/>
  <c r="E15" i="12" l="1"/>
  <c r="E21" i="12" s="1"/>
  <c r="E32" i="12" s="1"/>
  <c r="E33" i="12" s="1"/>
  <c r="E34" i="12" s="1"/>
  <c r="F21" i="12"/>
  <c r="F32" i="12" s="1"/>
  <c r="T203" i="10"/>
  <c r="T32" i="10"/>
  <c r="T146" i="10"/>
  <c r="T31" i="10"/>
  <c r="T164" i="10"/>
  <c r="S173" i="10"/>
  <c r="T173" i="10" s="1"/>
  <c r="R186" i="10"/>
  <c r="S78" i="10"/>
  <c r="S126" i="10"/>
  <c r="T126" i="10" s="1"/>
  <c r="T58" i="10"/>
  <c r="T37" i="10"/>
  <c r="T142" i="10"/>
  <c r="T39" i="10"/>
  <c r="T87" i="10"/>
  <c r="T139" i="10"/>
  <c r="T108" i="10"/>
  <c r="T49" i="10"/>
  <c r="T103" i="10"/>
  <c r="T124" i="10"/>
  <c r="T23" i="10"/>
  <c r="T45" i="10"/>
  <c r="T57" i="10"/>
  <c r="T24" i="10"/>
  <c r="T61" i="10"/>
  <c r="T51" i="10"/>
  <c r="T65" i="10"/>
  <c r="T172" i="10"/>
  <c r="T155" i="10"/>
  <c r="U23" i="10"/>
  <c r="Q24" i="10" s="1"/>
  <c r="U24" i="10" s="1"/>
  <c r="Q25" i="10" s="1"/>
  <c r="U25" i="10" s="1"/>
  <c r="Q26" i="10" s="1"/>
  <c r="U26" i="10" s="1"/>
  <c r="Q27" i="10" s="1"/>
  <c r="U27" i="10" s="1"/>
  <c r="Q28" i="10" s="1"/>
  <c r="U28" i="10" s="1"/>
  <c r="Q29" i="10" s="1"/>
  <c r="U29" i="10" s="1"/>
  <c r="Q30" i="10" s="1"/>
  <c r="U30" i="10" s="1"/>
  <c r="Q31" i="10" s="1"/>
  <c r="U31" i="10" s="1"/>
  <c r="Q32" i="10" s="1"/>
  <c r="U32" i="10" s="1"/>
  <c r="Q33" i="10" s="1"/>
  <c r="U33" i="10" s="1"/>
  <c r="Q34" i="10" s="1"/>
  <c r="U34" i="10" s="1"/>
  <c r="Q35" i="10" s="1"/>
  <c r="U35" i="10" s="1"/>
  <c r="Q36" i="10" s="1"/>
  <c r="U36" i="10" s="1"/>
  <c r="Q37" i="10" s="1"/>
  <c r="U37" i="10" s="1"/>
  <c r="Q38" i="10" s="1"/>
  <c r="U38" i="10" s="1"/>
  <c r="Q39" i="10" s="1"/>
  <c r="U39" i="10" s="1"/>
  <c r="Q40" i="10" s="1"/>
  <c r="U40" i="10" s="1"/>
  <c r="Q41" i="10" s="1"/>
  <c r="U41" i="10" s="1"/>
  <c r="Q42" i="10" s="1"/>
  <c r="U42" i="10" s="1"/>
  <c r="Q43" i="10" s="1"/>
  <c r="U43" i="10" s="1"/>
  <c r="Q44" i="10" s="1"/>
  <c r="U44" i="10" s="1"/>
  <c r="Q45" i="10" s="1"/>
  <c r="U45" i="10" s="1"/>
  <c r="Q46" i="10" s="1"/>
  <c r="U46" i="10" s="1"/>
  <c r="Q47" i="10" s="1"/>
  <c r="U47" i="10" s="1"/>
  <c r="Q48" i="10" s="1"/>
  <c r="U48" i="10" s="1"/>
  <c r="Q49" i="10" s="1"/>
  <c r="U49" i="10" s="1"/>
  <c r="Q50" i="10" s="1"/>
  <c r="U50" i="10" s="1"/>
  <c r="Q51" i="10" s="1"/>
  <c r="U51" i="10" s="1"/>
  <c r="Q52" i="10" s="1"/>
  <c r="U52" i="10" s="1"/>
  <c r="Q53" i="10" s="1"/>
  <c r="U53" i="10" s="1"/>
  <c r="Q54" i="10" s="1"/>
  <c r="U54" i="10" s="1"/>
  <c r="Q55" i="10" s="1"/>
  <c r="U55" i="10" s="1"/>
  <c r="Q56" i="10" s="1"/>
  <c r="U56" i="10" s="1"/>
  <c r="Q57" i="10" s="1"/>
  <c r="U57" i="10" s="1"/>
  <c r="Q58" i="10" s="1"/>
  <c r="U58" i="10" s="1"/>
  <c r="Q59" i="10" s="1"/>
  <c r="U59" i="10" s="1"/>
  <c r="Q60" i="10" s="1"/>
  <c r="U60" i="10" s="1"/>
  <c r="Q61" i="10" s="1"/>
  <c r="U61" i="10" s="1"/>
  <c r="Q62" i="10" s="1"/>
  <c r="U62" i="10" s="1"/>
  <c r="Q63" i="10" s="1"/>
  <c r="U63" i="10" s="1"/>
  <c r="Q64" i="10" s="1"/>
  <c r="U64" i="10" s="1"/>
  <c r="Q65" i="10" s="1"/>
  <c r="U65" i="10" s="1"/>
  <c r="Q66" i="10" s="1"/>
  <c r="U66" i="10" s="1"/>
  <c r="Q67" i="10" s="1"/>
  <c r="U67" i="10" s="1"/>
  <c r="Q68" i="10" s="1"/>
  <c r="U68" i="10" s="1"/>
  <c r="Q69" i="10" s="1"/>
  <c r="U69" i="10" s="1"/>
  <c r="Q70" i="10" s="1"/>
  <c r="U70" i="10" s="1"/>
  <c r="Q71" i="10" s="1"/>
  <c r="U71" i="10" s="1"/>
  <c r="Q72" i="10" s="1"/>
  <c r="U72" i="10" s="1"/>
  <c r="Q73" i="10" s="1"/>
  <c r="U73" i="10" s="1"/>
  <c r="Q74" i="10" s="1"/>
  <c r="U74" i="10" s="1"/>
  <c r="Q75" i="10" s="1"/>
  <c r="U75" i="10" s="1"/>
  <c r="Q76" i="10" s="1"/>
  <c r="U76" i="10" s="1"/>
  <c r="Q77" i="10" s="1"/>
  <c r="U77" i="10" s="1"/>
  <c r="Q78" i="10" s="1"/>
  <c r="U78" i="10" s="1"/>
  <c r="Q79" i="10" s="1"/>
  <c r="U79" i="10" s="1"/>
  <c r="Q80" i="10" s="1"/>
  <c r="U80" i="10" s="1"/>
  <c r="Q81" i="10" s="1"/>
  <c r="U81" i="10" s="1"/>
  <c r="Q82" i="10" s="1"/>
  <c r="U82" i="10" s="1"/>
  <c r="Q83" i="10" s="1"/>
  <c r="U83" i="10" s="1"/>
  <c r="Q84" i="10" s="1"/>
  <c r="U84" i="10" s="1"/>
  <c r="Q85" i="10" s="1"/>
  <c r="U85" i="10" s="1"/>
  <c r="Q86" i="10" s="1"/>
  <c r="U86" i="10" s="1"/>
  <c r="Q87" i="10" s="1"/>
  <c r="U87" i="10" s="1"/>
  <c r="Q88" i="10" s="1"/>
  <c r="U88" i="10" s="1"/>
  <c r="Q89" i="10" s="1"/>
  <c r="U89" i="10" s="1"/>
  <c r="Q90" i="10" s="1"/>
  <c r="T99" i="10"/>
  <c r="T35" i="10"/>
  <c r="T48" i="10"/>
  <c r="F21" i="10"/>
  <c r="H15" i="4" s="1"/>
  <c r="T179" i="10"/>
  <c r="T208" i="10"/>
  <c r="T46" i="10"/>
  <c r="T54" i="10"/>
  <c r="T41" i="10"/>
  <c r="T40" i="10"/>
  <c r="T141" i="10"/>
  <c r="T27" i="10"/>
  <c r="T193" i="10"/>
  <c r="T62" i="10"/>
  <c r="T33" i="10"/>
  <c r="T43" i="10"/>
  <c r="T29" i="10"/>
  <c r="T96" i="10"/>
  <c r="T70" i="10"/>
  <c r="G21" i="10"/>
  <c r="C22" i="10" s="1"/>
  <c r="E168" i="10" s="1"/>
  <c r="T122" i="10"/>
  <c r="R152" i="10"/>
  <c r="S182" i="10"/>
  <c r="R213" i="10"/>
  <c r="T213" i="10" s="1"/>
  <c r="R159" i="10"/>
  <c r="T159" i="10" s="1"/>
  <c r="R116" i="10"/>
  <c r="T116" i="10" s="1"/>
  <c r="S178" i="10"/>
  <c r="T178" i="10" s="1"/>
  <c r="R191" i="10"/>
  <c r="T191" i="10" s="1"/>
  <c r="S156" i="10"/>
  <c r="S95" i="10"/>
  <c r="T95" i="10" s="1"/>
  <c r="R210" i="10"/>
  <c r="T210" i="10" s="1"/>
  <c r="R202" i="10"/>
  <c r="T202" i="10" s="1"/>
  <c r="S204" i="10"/>
  <c r="S68" i="10"/>
  <c r="T68" i="10" s="1"/>
  <c r="S211" i="10"/>
  <c r="T211" i="10" s="1"/>
  <c r="R182" i="10"/>
  <c r="S183" i="10"/>
  <c r="T183" i="10" s="1"/>
  <c r="R71" i="10"/>
  <c r="T71" i="10" s="1"/>
  <c r="S110" i="10"/>
  <c r="T110" i="10" s="1"/>
  <c r="R207" i="10"/>
  <c r="T207" i="10" s="1"/>
  <c r="R184" i="10"/>
  <c r="T184" i="10" s="1"/>
  <c r="S171" i="10"/>
  <c r="R118" i="10"/>
  <c r="T118" i="10" s="1"/>
  <c r="S148" i="10"/>
  <c r="T148" i="10" s="1"/>
  <c r="R212" i="10"/>
  <c r="T212" i="10" s="1"/>
  <c r="S180" i="10"/>
  <c r="S168" i="10"/>
  <c r="S152" i="10"/>
  <c r="R85" i="10"/>
  <c r="T85" i="10" s="1"/>
  <c r="R204" i="10"/>
  <c r="R180" i="10"/>
  <c r="R156" i="10"/>
  <c r="S63" i="10"/>
  <c r="T63" i="10" s="1"/>
  <c r="R200" i="10"/>
  <c r="R188" i="10"/>
  <c r="T188" i="10" s="1"/>
  <c r="S136" i="10"/>
  <c r="R73" i="10"/>
  <c r="T73" i="10" s="1"/>
  <c r="S209" i="10"/>
  <c r="T209" i="10" s="1"/>
  <c r="R176" i="10"/>
  <c r="T176" i="10" s="1"/>
  <c r="R171" i="10"/>
  <c r="R82" i="10"/>
  <c r="T82" i="10" s="1"/>
  <c r="S201" i="10"/>
  <c r="T201" i="10" s="1"/>
  <c r="S162" i="10"/>
  <c r="R168" i="10"/>
  <c r="R197" i="10"/>
  <c r="T197" i="10" s="1"/>
  <c r="S165" i="10"/>
  <c r="T165" i="10" s="1"/>
  <c r="S159" i="10"/>
  <c r="S143" i="10"/>
  <c r="T143" i="10" s="1"/>
  <c r="R162" i="10"/>
  <c r="S151" i="10"/>
  <c r="T151" i="10" s="1"/>
  <c r="S161" i="10"/>
  <c r="T161" i="10" s="1"/>
  <c r="S149" i="10"/>
  <c r="T149" i="10" s="1"/>
  <c r="R136" i="10"/>
  <c r="R181" i="10"/>
  <c r="T181" i="10" s="1"/>
  <c r="S200" i="10"/>
  <c r="R194" i="10"/>
  <c r="T194" i="10" s="1"/>
  <c r="R132" i="10"/>
  <c r="T132" i="10" s="1"/>
  <c r="S192" i="10"/>
  <c r="T192" i="10" s="1"/>
  <c r="S158" i="10"/>
  <c r="T158" i="10" s="1"/>
  <c r="R166" i="10"/>
  <c r="T166" i="10" s="1"/>
  <c r="S90" i="10"/>
  <c r="T90" i="10" s="1"/>
  <c r="R187" i="10"/>
  <c r="T187" i="10" s="1"/>
  <c r="S147" i="10"/>
  <c r="T147" i="10" s="1"/>
  <c r="S138" i="10"/>
  <c r="T138" i="10" s="1"/>
  <c r="R157" i="10"/>
  <c r="T157" i="10" s="1"/>
  <c r="R195" i="10"/>
  <c r="T195" i="10" s="1"/>
  <c r="R185" i="10"/>
  <c r="T185" i="10" s="1"/>
  <c r="S154" i="10"/>
  <c r="T154" i="10" s="1"/>
  <c r="T78" i="10"/>
  <c r="T84" i="10"/>
  <c r="T177" i="10"/>
  <c r="T111" i="10"/>
  <c r="T125" i="10"/>
  <c r="T89" i="10"/>
  <c r="T114" i="10"/>
  <c r="T186" i="10"/>
  <c r="T163" i="10"/>
  <c r="T169" i="10"/>
  <c r="T107" i="10"/>
  <c r="T50" i="10"/>
  <c r="T30" i="10"/>
  <c r="T67" i="10"/>
  <c r="T196" i="10"/>
  <c r="T190" i="10"/>
  <c r="T98" i="10"/>
  <c r="T205" i="10"/>
  <c r="T25" i="10"/>
  <c r="T74" i="10"/>
  <c r="T106" i="10"/>
  <c r="T150" i="10"/>
  <c r="T199" i="10"/>
  <c r="T121" i="10"/>
  <c r="T112" i="10"/>
  <c r="T53" i="10"/>
  <c r="T123" i="10"/>
  <c r="T76" i="10"/>
  <c r="T36" i="10"/>
  <c r="T75" i="10"/>
  <c r="T115" i="10"/>
  <c r="T44" i="10"/>
  <c r="T131" i="10"/>
  <c r="T127" i="10"/>
  <c r="T22" i="10"/>
  <c r="T83" i="10"/>
  <c r="T79" i="10"/>
  <c r="T113" i="10"/>
  <c r="T72" i="10"/>
  <c r="T170" i="10"/>
  <c r="T105" i="10"/>
  <c r="T42" i="10"/>
  <c r="T86" i="10"/>
  <c r="T189" i="10"/>
  <c r="T101" i="10"/>
  <c r="T137" i="10"/>
  <c r="T206" i="10"/>
  <c r="T120" i="10"/>
  <c r="T66" i="10"/>
  <c r="T117" i="10"/>
  <c r="T153" i="10"/>
  <c r="T81" i="10"/>
  <c r="T60" i="10"/>
  <c r="T52" i="10"/>
  <c r="T26" i="10"/>
  <c r="T92" i="10"/>
  <c r="T144" i="10"/>
  <c r="T175" i="10"/>
  <c r="T174" i="10"/>
  <c r="T128" i="10"/>
  <c r="T88" i="10"/>
  <c r="E204" i="10"/>
  <c r="E172" i="10"/>
  <c r="E140" i="10"/>
  <c r="E108" i="10"/>
  <c r="D187" i="10"/>
  <c r="D159" i="10"/>
  <c r="D98" i="10"/>
  <c r="D66" i="10"/>
  <c r="E194" i="10"/>
  <c r="D196" i="10"/>
  <c r="D180" i="10"/>
  <c r="D104" i="10"/>
  <c r="D131" i="10"/>
  <c r="E167" i="10"/>
  <c r="E97" i="10"/>
  <c r="D145" i="10"/>
  <c r="D125" i="10"/>
  <c r="D95" i="10"/>
  <c r="E163" i="10"/>
  <c r="D103" i="10"/>
  <c r="D113" i="10"/>
  <c r="D153" i="10"/>
  <c r="D144" i="10"/>
  <c r="D58" i="10"/>
  <c r="E162" i="10"/>
  <c r="E114" i="10"/>
  <c r="E68" i="10"/>
  <c r="D75" i="10"/>
  <c r="E37" i="10"/>
  <c r="D37" i="10"/>
  <c r="D116" i="10"/>
  <c r="D127" i="10"/>
  <c r="D56" i="10"/>
  <c r="E81" i="10"/>
  <c r="D88" i="10"/>
  <c r="E71" i="10"/>
  <c r="D118" i="10"/>
  <c r="E44" i="10"/>
  <c r="E134" i="10"/>
  <c r="E39" i="10"/>
  <c r="T134" i="10"/>
  <c r="T38" i="10"/>
  <c r="T56" i="10"/>
  <c r="T47" i="10"/>
  <c r="T69" i="10"/>
  <c r="T100" i="10"/>
  <c r="T64" i="10"/>
  <c r="T140" i="10"/>
  <c r="T130" i="10"/>
  <c r="T119" i="10"/>
  <c r="F17" i="8"/>
  <c r="H14" i="4" s="1"/>
  <c r="G14" i="4" s="1"/>
  <c r="G17" i="8"/>
  <c r="C18" i="8" s="1"/>
  <c r="D210" i="8" s="1"/>
  <c r="F33" i="12" l="1"/>
  <c r="F34" i="12" s="1"/>
  <c r="F36" i="12" s="1"/>
  <c r="F35" i="12"/>
  <c r="U90" i="10"/>
  <c r="Q91" i="10" s="1"/>
  <c r="U91" i="10" s="1"/>
  <c r="Q92" i="10" s="1"/>
  <c r="U92" i="10" s="1"/>
  <c r="Q93" i="10" s="1"/>
  <c r="U93" i="10" s="1"/>
  <c r="Q94" i="10" s="1"/>
  <c r="U94" i="10" s="1"/>
  <c r="Q95" i="10" s="1"/>
  <c r="U95" i="10" s="1"/>
  <c r="Q96" i="10" s="1"/>
  <c r="U96" i="10" s="1"/>
  <c r="Q97" i="10" s="1"/>
  <c r="U97" i="10" s="1"/>
  <c r="Q98" i="10" s="1"/>
  <c r="U98" i="10" s="1"/>
  <c r="Q99" i="10" s="1"/>
  <c r="U99" i="10" s="1"/>
  <c r="Q100" i="10" s="1"/>
  <c r="U100" i="10" s="1"/>
  <c r="Q101" i="10" s="1"/>
  <c r="U101" i="10" s="1"/>
  <c r="Q102" i="10" s="1"/>
  <c r="U102" i="10" s="1"/>
  <c r="Q103" i="10" s="1"/>
  <c r="U103" i="10" s="1"/>
  <c r="Q104" i="10" s="1"/>
  <c r="U104" i="10" s="1"/>
  <c r="Q105" i="10" s="1"/>
  <c r="U105" i="10" s="1"/>
  <c r="Q106" i="10" s="1"/>
  <c r="U106" i="10" s="1"/>
  <c r="Q107" i="10" s="1"/>
  <c r="U107" i="10" s="1"/>
  <c r="Q108" i="10" s="1"/>
  <c r="U108" i="10" s="1"/>
  <c r="Q109" i="10" s="1"/>
  <c r="U109" i="10" s="1"/>
  <c r="Q110" i="10" s="1"/>
  <c r="U110" i="10" s="1"/>
  <c r="Q111" i="10" s="1"/>
  <c r="U111" i="10" s="1"/>
  <c r="Q112" i="10" s="1"/>
  <c r="U112" i="10" s="1"/>
  <c r="Q113" i="10" s="1"/>
  <c r="U113" i="10" s="1"/>
  <c r="Q114" i="10" s="1"/>
  <c r="U114" i="10" s="1"/>
  <c r="Q115" i="10" s="1"/>
  <c r="U115" i="10" s="1"/>
  <c r="Q116" i="10" s="1"/>
  <c r="U116" i="10" s="1"/>
  <c r="Q117" i="10" s="1"/>
  <c r="U117" i="10" s="1"/>
  <c r="Q118" i="10" s="1"/>
  <c r="U118" i="10" s="1"/>
  <c r="Q119" i="10" s="1"/>
  <c r="U119" i="10" s="1"/>
  <c r="Q120" i="10" s="1"/>
  <c r="U120" i="10" s="1"/>
  <c r="Q121" i="10" s="1"/>
  <c r="U121" i="10" s="1"/>
  <c r="Q122" i="10" s="1"/>
  <c r="U122" i="10" s="1"/>
  <c r="Q123" i="10" s="1"/>
  <c r="U123" i="10" s="1"/>
  <c r="Q124" i="10" s="1"/>
  <c r="U124" i="10" s="1"/>
  <c r="Q125" i="10" s="1"/>
  <c r="U125" i="10" s="1"/>
  <c r="Q126" i="10" s="1"/>
  <c r="U126" i="10" s="1"/>
  <c r="Q127" i="10" s="1"/>
  <c r="U127" i="10" s="1"/>
  <c r="Q128" i="10" s="1"/>
  <c r="U128" i="10" s="1"/>
  <c r="Q129" i="10" s="1"/>
  <c r="U129" i="10" s="1"/>
  <c r="Q130" i="10" s="1"/>
  <c r="U130" i="10" s="1"/>
  <c r="Q131" i="10" s="1"/>
  <c r="U131" i="10" s="1"/>
  <c r="Q132" i="10" s="1"/>
  <c r="U132" i="10" s="1"/>
  <c r="Q133" i="10" s="1"/>
  <c r="U133" i="10" s="1"/>
  <c r="Q134" i="10" s="1"/>
  <c r="U134" i="10" s="1"/>
  <c r="Q135" i="10" s="1"/>
  <c r="U135" i="10" s="1"/>
  <c r="Q136" i="10" s="1"/>
  <c r="U136" i="10" s="1"/>
  <c r="Q137" i="10" s="1"/>
  <c r="U137" i="10" s="1"/>
  <c r="Q138" i="10" s="1"/>
  <c r="U138" i="10" s="1"/>
  <c r="Q139" i="10" s="1"/>
  <c r="U139" i="10" s="1"/>
  <c r="Q140" i="10" s="1"/>
  <c r="U140" i="10" s="1"/>
  <c r="Q141" i="10" s="1"/>
  <c r="U141" i="10" s="1"/>
  <c r="Q142" i="10" s="1"/>
  <c r="U142" i="10" s="1"/>
  <c r="Q143" i="10" s="1"/>
  <c r="U143" i="10" s="1"/>
  <c r="Q144" i="10" s="1"/>
  <c r="U144" i="10" s="1"/>
  <c r="Q145" i="10" s="1"/>
  <c r="U145" i="10" s="1"/>
  <c r="Q146" i="10" s="1"/>
  <c r="U146" i="10" s="1"/>
  <c r="Q147" i="10" s="1"/>
  <c r="U147" i="10" s="1"/>
  <c r="Q148" i="10" s="1"/>
  <c r="U148" i="10" s="1"/>
  <c r="Q149" i="10" s="1"/>
  <c r="U149" i="10" s="1"/>
  <c r="Q150" i="10" s="1"/>
  <c r="U150" i="10" s="1"/>
  <c r="Q151" i="10" s="1"/>
  <c r="U151" i="10" s="1"/>
  <c r="Q152" i="10" s="1"/>
  <c r="U152" i="10" s="1"/>
  <c r="Q153" i="10" s="1"/>
  <c r="U153" i="10" s="1"/>
  <c r="Q154" i="10" s="1"/>
  <c r="U154" i="10" s="1"/>
  <c r="Q155" i="10" s="1"/>
  <c r="U155" i="10" s="1"/>
  <c r="Q156" i="10" s="1"/>
  <c r="U156" i="10" s="1"/>
  <c r="Q157" i="10" s="1"/>
  <c r="U157" i="10" s="1"/>
  <c r="Q158" i="10" s="1"/>
  <c r="U158" i="10" s="1"/>
  <c r="Q159" i="10" s="1"/>
  <c r="U159" i="10" s="1"/>
  <c r="Q160" i="10" s="1"/>
  <c r="U160" i="10" s="1"/>
  <c r="Q161" i="10" s="1"/>
  <c r="U161" i="10" s="1"/>
  <c r="Q162" i="10" s="1"/>
  <c r="U162" i="10" s="1"/>
  <c r="Q163" i="10" s="1"/>
  <c r="U163" i="10" s="1"/>
  <c r="Q164" i="10" s="1"/>
  <c r="U164" i="10" s="1"/>
  <c r="Q165" i="10" s="1"/>
  <c r="U165" i="10" s="1"/>
  <c r="Q166" i="10" s="1"/>
  <c r="U166" i="10" s="1"/>
  <c r="Q167" i="10" s="1"/>
  <c r="U167" i="10" s="1"/>
  <c r="Q168" i="10" s="1"/>
  <c r="U168" i="10" s="1"/>
  <c r="Q169" i="10" s="1"/>
  <c r="U169" i="10" s="1"/>
  <c r="Q170" i="10" s="1"/>
  <c r="U170" i="10" s="1"/>
  <c r="Q171" i="10" s="1"/>
  <c r="U171" i="10" s="1"/>
  <c r="Q172" i="10" s="1"/>
  <c r="U172" i="10" s="1"/>
  <c r="Q173" i="10" s="1"/>
  <c r="U173" i="10" s="1"/>
  <c r="Q174" i="10" s="1"/>
  <c r="U174" i="10" s="1"/>
  <c r="Q175" i="10" s="1"/>
  <c r="U175" i="10" s="1"/>
  <c r="Q176" i="10" s="1"/>
  <c r="U176" i="10" s="1"/>
  <c r="Q177" i="10" s="1"/>
  <c r="U177" i="10" s="1"/>
  <c r="Q178" i="10" s="1"/>
  <c r="U178" i="10" s="1"/>
  <c r="Q179" i="10" s="1"/>
  <c r="U179" i="10" s="1"/>
  <c r="Q180" i="10" s="1"/>
  <c r="U180" i="10" s="1"/>
  <c r="Q181" i="10" s="1"/>
  <c r="U181" i="10" s="1"/>
  <c r="Q182" i="10" s="1"/>
  <c r="U182" i="10" s="1"/>
  <c r="Q183" i="10" s="1"/>
  <c r="U183" i="10" s="1"/>
  <c r="Q184" i="10" s="1"/>
  <c r="U184" i="10" s="1"/>
  <c r="Q185" i="10" s="1"/>
  <c r="U185" i="10" s="1"/>
  <c r="Q186" i="10" s="1"/>
  <c r="U186" i="10" s="1"/>
  <c r="Q187" i="10" s="1"/>
  <c r="U187" i="10" s="1"/>
  <c r="Q188" i="10" s="1"/>
  <c r="U188" i="10" s="1"/>
  <c r="Q189" i="10" s="1"/>
  <c r="U189" i="10" s="1"/>
  <c r="Q190" i="10" s="1"/>
  <c r="U190" i="10" s="1"/>
  <c r="Q191" i="10" s="1"/>
  <c r="U191" i="10" s="1"/>
  <c r="Q192" i="10" s="1"/>
  <c r="U192" i="10" s="1"/>
  <c r="Q193" i="10" s="1"/>
  <c r="U193" i="10" s="1"/>
  <c r="Q194" i="10" s="1"/>
  <c r="U194" i="10" s="1"/>
  <c r="Q195" i="10" s="1"/>
  <c r="U195" i="10" s="1"/>
  <c r="Q196" i="10" s="1"/>
  <c r="U196" i="10" s="1"/>
  <c r="Q197" i="10" s="1"/>
  <c r="U197" i="10" s="1"/>
  <c r="Q198" i="10" s="1"/>
  <c r="U198" i="10" s="1"/>
  <c r="Q199" i="10" s="1"/>
  <c r="U199" i="10" s="1"/>
  <c r="Q200" i="10" s="1"/>
  <c r="U200" i="10" s="1"/>
  <c r="Q201" i="10" s="1"/>
  <c r="U201" i="10" s="1"/>
  <c r="Q202" i="10" s="1"/>
  <c r="U202" i="10" s="1"/>
  <c r="Q203" i="10" s="1"/>
  <c r="U203" i="10" s="1"/>
  <c r="Q204" i="10" s="1"/>
  <c r="U204" i="10" s="1"/>
  <c r="Q205" i="10" s="1"/>
  <c r="U205" i="10" s="1"/>
  <c r="Q206" i="10" s="1"/>
  <c r="U206" i="10" s="1"/>
  <c r="Q207" i="10" s="1"/>
  <c r="U207" i="10" s="1"/>
  <c r="Q208" i="10" s="1"/>
  <c r="U208" i="10" s="1"/>
  <c r="Q209" i="10" s="1"/>
  <c r="U209" i="10" s="1"/>
  <c r="Q210" i="10" s="1"/>
  <c r="U210" i="10" s="1"/>
  <c r="Q211" i="10" s="1"/>
  <c r="U211" i="10" s="1"/>
  <c r="Q212" i="10" s="1"/>
  <c r="U212" i="10" s="1"/>
  <c r="Q213" i="10" s="1"/>
  <c r="U213" i="10" s="1"/>
  <c r="Q214" i="10" s="1"/>
  <c r="U214" i="10" s="1"/>
  <c r="T136" i="10"/>
  <c r="D32" i="10"/>
  <c r="D171" i="10"/>
  <c r="E195" i="10"/>
  <c r="E32" i="10"/>
  <c r="E159" i="10"/>
  <c r="E189" i="10"/>
  <c r="D43" i="10"/>
  <c r="E210" i="10"/>
  <c r="D44" i="10"/>
  <c r="E49" i="10"/>
  <c r="D83" i="10"/>
  <c r="D91" i="10"/>
  <c r="E35" i="10"/>
  <c r="D136" i="10"/>
  <c r="E40" i="10"/>
  <c r="E95" i="10"/>
  <c r="F95" i="10" s="1"/>
  <c r="E133" i="10"/>
  <c r="D62" i="10"/>
  <c r="D160" i="10"/>
  <c r="E107" i="10"/>
  <c r="E174" i="10"/>
  <c r="D47" i="10"/>
  <c r="D135" i="10"/>
  <c r="E101" i="10"/>
  <c r="E138" i="10"/>
  <c r="D182" i="10"/>
  <c r="E177" i="10"/>
  <c r="D102" i="10"/>
  <c r="D191" i="10"/>
  <c r="E214" i="10"/>
  <c r="E112" i="10"/>
  <c r="E176" i="10"/>
  <c r="T168" i="10"/>
  <c r="D49" i="10"/>
  <c r="E59" i="10"/>
  <c r="D140" i="10"/>
  <c r="F140" i="10" s="1"/>
  <c r="E94" i="10"/>
  <c r="E56" i="10"/>
  <c r="F56" i="10" s="1"/>
  <c r="D22" i="10"/>
  <c r="E45" i="10"/>
  <c r="E98" i="10"/>
  <c r="E66" i="10"/>
  <c r="D69" i="10"/>
  <c r="D192" i="10"/>
  <c r="E113" i="10"/>
  <c r="F113" i="10" s="1"/>
  <c r="E166" i="10"/>
  <c r="D51" i="10"/>
  <c r="E142" i="10"/>
  <c r="D111" i="10"/>
  <c r="D148" i="10"/>
  <c r="D186" i="10"/>
  <c r="E179" i="10"/>
  <c r="E109" i="10"/>
  <c r="D195" i="10"/>
  <c r="F195" i="10" s="1"/>
  <c r="D201" i="10"/>
  <c r="E116" i="10"/>
  <c r="F116" i="10" s="1"/>
  <c r="E180" i="10"/>
  <c r="F180" i="10" s="1"/>
  <c r="D73" i="10"/>
  <c r="D61" i="10"/>
  <c r="E57" i="10"/>
  <c r="D109" i="10"/>
  <c r="E67" i="10"/>
  <c r="E48" i="10"/>
  <c r="E60" i="10"/>
  <c r="D133" i="10"/>
  <c r="F133" i="10" s="1"/>
  <c r="E76" i="10"/>
  <c r="E90" i="10"/>
  <c r="D72" i="10"/>
  <c r="D124" i="10"/>
  <c r="E171" i="10"/>
  <c r="F171" i="10" s="1"/>
  <c r="D55" i="10"/>
  <c r="D152" i="10"/>
  <c r="E118" i="10"/>
  <c r="D158" i="10"/>
  <c r="D193" i="10"/>
  <c r="E187" i="10"/>
  <c r="F187" i="10" s="1"/>
  <c r="E119" i="10"/>
  <c r="D199" i="10"/>
  <c r="D205" i="10"/>
  <c r="E120" i="10"/>
  <c r="E184" i="10"/>
  <c r="E78" i="10"/>
  <c r="D71" i="10"/>
  <c r="E80" i="10"/>
  <c r="E122" i="10"/>
  <c r="E86" i="10"/>
  <c r="E53" i="10"/>
  <c r="D110" i="10"/>
  <c r="D28" i="10"/>
  <c r="E79" i="10"/>
  <c r="D92" i="10"/>
  <c r="D84" i="10"/>
  <c r="D126" i="10"/>
  <c r="D175" i="10"/>
  <c r="D59" i="10"/>
  <c r="F59" i="10" s="1"/>
  <c r="D176" i="10"/>
  <c r="F176" i="10" s="1"/>
  <c r="D128" i="10"/>
  <c r="D161" i="10"/>
  <c r="E182" i="10"/>
  <c r="D189" i="10"/>
  <c r="F189" i="10" s="1"/>
  <c r="D129" i="10"/>
  <c r="D203" i="10"/>
  <c r="D209" i="10"/>
  <c r="E124" i="10"/>
  <c r="E188" i="10"/>
  <c r="D85" i="10"/>
  <c r="E73" i="10"/>
  <c r="F73" i="10" s="1"/>
  <c r="E96" i="10"/>
  <c r="D26" i="10"/>
  <c r="D100" i="10"/>
  <c r="E58" i="10"/>
  <c r="F58" i="10" s="1"/>
  <c r="D120" i="10"/>
  <c r="E31" i="10"/>
  <c r="E130" i="10"/>
  <c r="D99" i="10"/>
  <c r="D87" i="10"/>
  <c r="D163" i="10"/>
  <c r="F163" i="10" s="1"/>
  <c r="E141" i="10"/>
  <c r="D63" i="10"/>
  <c r="D204" i="10"/>
  <c r="F204" i="10" s="1"/>
  <c r="D138" i="10"/>
  <c r="D164" i="10"/>
  <c r="D184" i="10"/>
  <c r="E183" i="10"/>
  <c r="D139" i="10"/>
  <c r="D207" i="10"/>
  <c r="F207" i="10" s="1"/>
  <c r="D213" i="10"/>
  <c r="E128" i="10"/>
  <c r="E192" i="10"/>
  <c r="T171" i="10"/>
  <c r="D93" i="10"/>
  <c r="E85" i="10"/>
  <c r="E41" i="10"/>
  <c r="E38" i="10"/>
  <c r="E103" i="10"/>
  <c r="F103" i="10" s="1"/>
  <c r="E89" i="10"/>
  <c r="E25" i="10"/>
  <c r="E55" i="10"/>
  <c r="D137" i="10"/>
  <c r="D117" i="10"/>
  <c r="D101" i="10"/>
  <c r="E165" i="10"/>
  <c r="E143" i="10"/>
  <c r="E70" i="10"/>
  <c r="E125" i="10"/>
  <c r="E145" i="10"/>
  <c r="F145" i="10" s="1"/>
  <c r="E178" i="10"/>
  <c r="E186" i="10"/>
  <c r="D197" i="10"/>
  <c r="E146" i="10"/>
  <c r="D211" i="10"/>
  <c r="E181" i="10"/>
  <c r="E132" i="10"/>
  <c r="E196" i="10"/>
  <c r="E129" i="10"/>
  <c r="F129" i="10" s="1"/>
  <c r="D105" i="10"/>
  <c r="E83" i="10"/>
  <c r="F83" i="10" s="1"/>
  <c r="E51" i="10"/>
  <c r="E29" i="10"/>
  <c r="E106" i="10"/>
  <c r="E34" i="10"/>
  <c r="E62" i="10"/>
  <c r="F62" i="10" s="1"/>
  <c r="E139" i="10"/>
  <c r="E137" i="10"/>
  <c r="D107" i="10"/>
  <c r="F107" i="10" s="1"/>
  <c r="D142" i="10"/>
  <c r="D150" i="10"/>
  <c r="E88" i="10"/>
  <c r="E135" i="10"/>
  <c r="E155" i="10"/>
  <c r="D188" i="10"/>
  <c r="F188" i="10" s="1"/>
  <c r="E175" i="10"/>
  <c r="D200" i="10"/>
  <c r="D156" i="10"/>
  <c r="E191" i="10"/>
  <c r="E185" i="10"/>
  <c r="E136" i="10"/>
  <c r="E200" i="10"/>
  <c r="E26" i="10"/>
  <c r="D147" i="10"/>
  <c r="D52" i="10"/>
  <c r="D122" i="10"/>
  <c r="F122" i="10" s="1"/>
  <c r="E63" i="10"/>
  <c r="E43" i="10"/>
  <c r="D123" i="10"/>
  <c r="E50" i="10"/>
  <c r="E77" i="10"/>
  <c r="D30" i="10"/>
  <c r="D146" i="10"/>
  <c r="D115" i="10"/>
  <c r="D149" i="10"/>
  <c r="D169" i="10"/>
  <c r="E102" i="10"/>
  <c r="D155" i="10"/>
  <c r="E170" i="10"/>
  <c r="D114" i="10"/>
  <c r="F114" i="10" s="1"/>
  <c r="D202" i="10"/>
  <c r="D70" i="10"/>
  <c r="D162" i="10"/>
  <c r="F162" i="10" s="1"/>
  <c r="E199" i="10"/>
  <c r="E193" i="10"/>
  <c r="E144" i="10"/>
  <c r="E208" i="10"/>
  <c r="F208" i="10" s="1"/>
  <c r="E47" i="10"/>
  <c r="D25" i="10"/>
  <c r="F25" i="10" s="1"/>
  <c r="D96" i="10"/>
  <c r="E126" i="10"/>
  <c r="F126" i="10" s="1"/>
  <c r="D67" i="10"/>
  <c r="D48" i="10"/>
  <c r="E127" i="10"/>
  <c r="F127" i="10" s="1"/>
  <c r="D68" i="10"/>
  <c r="F68" i="10" s="1"/>
  <c r="E28" i="10"/>
  <c r="D34" i="10"/>
  <c r="E69" i="10"/>
  <c r="F69" i="10" s="1"/>
  <c r="E153" i="10"/>
  <c r="F153" i="10" s="1"/>
  <c r="E147" i="10"/>
  <c r="D208" i="10"/>
  <c r="D106" i="10"/>
  <c r="D167" i="10"/>
  <c r="E173" i="10"/>
  <c r="E121" i="10"/>
  <c r="E202" i="10"/>
  <c r="D74" i="10"/>
  <c r="F74" i="10" s="1"/>
  <c r="D165" i="10"/>
  <c r="E203" i="10"/>
  <c r="E197" i="10"/>
  <c r="E148" i="10"/>
  <c r="E212" i="10"/>
  <c r="E64" i="10"/>
  <c r="D80" i="10"/>
  <c r="F80" i="10" s="1"/>
  <c r="D24" i="10"/>
  <c r="D130" i="10"/>
  <c r="F130" i="10" s="1"/>
  <c r="D76" i="10"/>
  <c r="F76" i="10" s="1"/>
  <c r="D53" i="10"/>
  <c r="D40" i="10"/>
  <c r="D77" i="10"/>
  <c r="F77" i="10" s="1"/>
  <c r="E42" i="10"/>
  <c r="D38" i="10"/>
  <c r="E92" i="10"/>
  <c r="F92" i="10" s="1"/>
  <c r="D65" i="10"/>
  <c r="E149" i="10"/>
  <c r="D23" i="10"/>
  <c r="D108" i="10"/>
  <c r="F108" i="10" s="1"/>
  <c r="D170" i="10"/>
  <c r="D178" i="10"/>
  <c r="E131" i="10"/>
  <c r="F131" i="10" s="1"/>
  <c r="D212" i="10"/>
  <c r="D78" i="10"/>
  <c r="D168" i="10"/>
  <c r="F168" i="10" s="1"/>
  <c r="E207" i="10"/>
  <c r="E201" i="10"/>
  <c r="E152" i="10"/>
  <c r="T200" i="10"/>
  <c r="T152" i="10"/>
  <c r="E52" i="10"/>
  <c r="E27" i="10"/>
  <c r="D134" i="10"/>
  <c r="E22" i="10"/>
  <c r="G22" i="10" s="1"/>
  <c r="C23" i="10" s="1"/>
  <c r="E91" i="10"/>
  <c r="E74" i="10"/>
  <c r="D45" i="10"/>
  <c r="F45" i="10" s="1"/>
  <c r="E110" i="10"/>
  <c r="D57" i="10"/>
  <c r="D42" i="10"/>
  <c r="E99" i="10"/>
  <c r="E72" i="10"/>
  <c r="D154" i="10"/>
  <c r="D27" i="10"/>
  <c r="E150" i="10"/>
  <c r="D173" i="10"/>
  <c r="E190" i="10"/>
  <c r="F190" i="10" s="1"/>
  <c r="D141" i="10"/>
  <c r="E169" i="10"/>
  <c r="D82" i="10"/>
  <c r="D181" i="10"/>
  <c r="E211" i="10"/>
  <c r="E205" i="10"/>
  <c r="E156" i="10"/>
  <c r="T162" i="10"/>
  <c r="F88" i="10"/>
  <c r="E24" i="10"/>
  <c r="E30" i="10"/>
  <c r="D41" i="10"/>
  <c r="E23" i="10"/>
  <c r="D112" i="10"/>
  <c r="D89" i="10"/>
  <c r="F89" i="10" s="1"/>
  <c r="D60" i="10"/>
  <c r="D132" i="10"/>
  <c r="D64" i="10"/>
  <c r="D46" i="10"/>
  <c r="E117" i="10"/>
  <c r="D81" i="10"/>
  <c r="F81" i="10" s="1"/>
  <c r="D174" i="10"/>
  <c r="F174" i="10" s="1"/>
  <c r="D31" i="10"/>
  <c r="F31" i="10" s="1"/>
  <c r="D157" i="10"/>
  <c r="D190" i="10"/>
  <c r="E198" i="10"/>
  <c r="D151" i="10"/>
  <c r="D194" i="10"/>
  <c r="F194" i="10" s="1"/>
  <c r="D86" i="10"/>
  <c r="D185" i="10"/>
  <c r="D210" i="10"/>
  <c r="F210" i="10" s="1"/>
  <c r="E209" i="10"/>
  <c r="E160" i="10"/>
  <c r="F160" i="10" s="1"/>
  <c r="T156" i="10"/>
  <c r="T182" i="10"/>
  <c r="F196" i="10"/>
  <c r="D33" i="10"/>
  <c r="E33" i="10"/>
  <c r="E54" i="10"/>
  <c r="E46" i="10"/>
  <c r="E157" i="10"/>
  <c r="D97" i="10"/>
  <c r="D79" i="10"/>
  <c r="F79" i="10" s="1"/>
  <c r="D143" i="10"/>
  <c r="E75" i="10"/>
  <c r="F75" i="10" s="1"/>
  <c r="D50" i="10"/>
  <c r="F50" i="10" s="1"/>
  <c r="D119" i="10"/>
  <c r="F119" i="10" s="1"/>
  <c r="E84" i="10"/>
  <c r="E154" i="10"/>
  <c r="D35" i="10"/>
  <c r="E105" i="10"/>
  <c r="D198" i="10"/>
  <c r="F198" i="10" s="1"/>
  <c r="E111" i="10"/>
  <c r="E158" i="10"/>
  <c r="F158" i="10" s="1"/>
  <c r="D206" i="10"/>
  <c r="D90" i="10"/>
  <c r="F90" i="10" s="1"/>
  <c r="D179" i="10"/>
  <c r="F179" i="10" s="1"/>
  <c r="D214" i="10"/>
  <c r="F214" i="10" s="1"/>
  <c r="E213" i="10"/>
  <c r="E164" i="10"/>
  <c r="T180" i="10"/>
  <c r="D36" i="10"/>
  <c r="E36" i="10"/>
  <c r="E61" i="10"/>
  <c r="F61" i="10" s="1"/>
  <c r="E65" i="10"/>
  <c r="D29" i="10"/>
  <c r="E100" i="10"/>
  <c r="E123" i="10"/>
  <c r="D172" i="10"/>
  <c r="F172" i="10" s="1"/>
  <c r="E82" i="10"/>
  <c r="F82" i="10" s="1"/>
  <c r="D54" i="10"/>
  <c r="F54" i="10" s="1"/>
  <c r="E151" i="10"/>
  <c r="E87" i="10"/>
  <c r="F87" i="10" s="1"/>
  <c r="D166" i="10"/>
  <c r="D39" i="10"/>
  <c r="F39" i="10" s="1"/>
  <c r="E115" i="10"/>
  <c r="E93" i="10"/>
  <c r="F93" i="10" s="1"/>
  <c r="D121" i="10"/>
  <c r="E161" i="10"/>
  <c r="F161" i="10" s="1"/>
  <c r="D177" i="10"/>
  <c r="F177" i="10" s="1"/>
  <c r="D94" i="10"/>
  <c r="F94" i="10" s="1"/>
  <c r="D183" i="10"/>
  <c r="F183" i="10" s="1"/>
  <c r="E206" i="10"/>
  <c r="E104" i="10"/>
  <c r="F104" i="10" s="1"/>
  <c r="T204" i="10"/>
  <c r="F97" i="10"/>
  <c r="F44" i="10"/>
  <c r="F138" i="10"/>
  <c r="F28" i="10"/>
  <c r="F118" i="10"/>
  <c r="F147" i="10"/>
  <c r="F144" i="10"/>
  <c r="F66" i="10"/>
  <c r="F32" i="10"/>
  <c r="F37" i="10"/>
  <c r="F157" i="10"/>
  <c r="F43" i="10"/>
  <c r="F125" i="10"/>
  <c r="F98" i="10"/>
  <c r="F49" i="10"/>
  <c r="F182" i="10"/>
  <c r="F148" i="10"/>
  <c r="F186" i="10"/>
  <c r="F71" i="10"/>
  <c r="F193" i="10"/>
  <c r="F159" i="10"/>
  <c r="F106" i="10"/>
  <c r="F167" i="10"/>
  <c r="F170" i="10"/>
  <c r="F78" i="10"/>
  <c r="F134" i="10"/>
  <c r="F181" i="10"/>
  <c r="E204" i="8"/>
  <c r="E196" i="8"/>
  <c r="E188" i="8"/>
  <c r="E180" i="8"/>
  <c r="E172" i="8"/>
  <c r="E164" i="8"/>
  <c r="E156" i="8"/>
  <c r="E148" i="8"/>
  <c r="E140" i="8"/>
  <c r="E132" i="8"/>
  <c r="D204" i="8"/>
  <c r="F204" i="8" s="1"/>
  <c r="E209" i="8"/>
  <c r="E201" i="8"/>
  <c r="E193" i="8"/>
  <c r="E185" i="8"/>
  <c r="E177" i="8"/>
  <c r="E169" i="8"/>
  <c r="D209" i="8"/>
  <c r="E206" i="8"/>
  <c r="E198" i="8"/>
  <c r="E190" i="8"/>
  <c r="E182" i="8"/>
  <c r="E174" i="8"/>
  <c r="E166" i="8"/>
  <c r="E158" i="8"/>
  <c r="E150" i="8"/>
  <c r="E142" i="8"/>
  <c r="E203" i="8"/>
  <c r="E195" i="8"/>
  <c r="E187" i="8"/>
  <c r="E179" i="8"/>
  <c r="E171" i="8"/>
  <c r="E163" i="8"/>
  <c r="E208" i="8"/>
  <c r="E200" i="8"/>
  <c r="E192" i="8"/>
  <c r="E184" i="8"/>
  <c r="E176" i="8"/>
  <c r="E168" i="8"/>
  <c r="E160" i="8"/>
  <c r="E152" i="8"/>
  <c r="E144" i="8"/>
  <c r="E136" i="8"/>
  <c r="E128" i="8"/>
  <c r="E120" i="8"/>
  <c r="E112" i="8"/>
  <c r="E104" i="8"/>
  <c r="E96" i="8"/>
  <c r="E88" i="8"/>
  <c r="E80" i="8"/>
  <c r="E72" i="8"/>
  <c r="E64" i="8"/>
  <c r="E56" i="8"/>
  <c r="E48" i="8"/>
  <c r="E40" i="8"/>
  <c r="E32" i="8"/>
  <c r="E205" i="8"/>
  <c r="E197" i="8"/>
  <c r="E189" i="8"/>
  <c r="E181" i="8"/>
  <c r="E173" i="8"/>
  <c r="E165" i="8"/>
  <c r="E157" i="8"/>
  <c r="E149" i="8"/>
  <c r="E141" i="8"/>
  <c r="E133" i="8"/>
  <c r="E125" i="8"/>
  <c r="E117" i="8"/>
  <c r="E109" i="8"/>
  <c r="E101" i="8"/>
  <c r="E93" i="8"/>
  <c r="E85" i="8"/>
  <c r="E77" i="8"/>
  <c r="E69" i="8"/>
  <c r="E61" i="8"/>
  <c r="E53" i="8"/>
  <c r="E45" i="8"/>
  <c r="E37" i="8"/>
  <c r="E210" i="8"/>
  <c r="E191" i="8"/>
  <c r="E178" i="8"/>
  <c r="D174" i="8"/>
  <c r="D154" i="8"/>
  <c r="D147" i="8"/>
  <c r="D133" i="8"/>
  <c r="D93" i="8"/>
  <c r="D90" i="8"/>
  <c r="D87" i="8"/>
  <c r="D84" i="8"/>
  <c r="D81" i="8"/>
  <c r="D78" i="8"/>
  <c r="D75" i="8"/>
  <c r="F210" i="8"/>
  <c r="D195" i="8"/>
  <c r="D191" i="8"/>
  <c r="D178" i="8"/>
  <c r="D165" i="8"/>
  <c r="E161" i="8"/>
  <c r="E143" i="8"/>
  <c r="E114" i="8"/>
  <c r="E111" i="8"/>
  <c r="E108" i="8"/>
  <c r="E105" i="8"/>
  <c r="E102" i="8"/>
  <c r="E99" i="8"/>
  <c r="D96" i="8"/>
  <c r="E186" i="8"/>
  <c r="D182" i="8"/>
  <c r="D161" i="8"/>
  <c r="D157" i="8"/>
  <c r="D150" i="8"/>
  <c r="D143" i="8"/>
  <c r="D136" i="8"/>
  <c r="D117" i="8"/>
  <c r="D114" i="8"/>
  <c r="D111" i="8"/>
  <c r="D108" i="8"/>
  <c r="D105" i="8"/>
  <c r="D102" i="8"/>
  <c r="D99" i="8"/>
  <c r="E199" i="8"/>
  <c r="D186" i="8"/>
  <c r="D173" i="8"/>
  <c r="D169" i="8"/>
  <c r="E146" i="8"/>
  <c r="E139" i="8"/>
  <c r="E129" i="8"/>
  <c r="E126" i="8"/>
  <c r="E123" i="8"/>
  <c r="D120" i="8"/>
  <c r="E74" i="8"/>
  <c r="D199" i="8"/>
  <c r="E194" i="8"/>
  <c r="D190" i="8"/>
  <c r="E153" i="8"/>
  <c r="D146" i="8"/>
  <c r="D139" i="8"/>
  <c r="D129" i="8"/>
  <c r="D126" i="8"/>
  <c r="D123" i="8"/>
  <c r="D203" i="8"/>
  <c r="D194" i="8"/>
  <c r="D181" i="8"/>
  <c r="D177" i="8"/>
  <c r="D160" i="8"/>
  <c r="D153" i="8"/>
  <c r="D132" i="8"/>
  <c r="E98" i="8"/>
  <c r="E95" i="8"/>
  <c r="E92" i="8"/>
  <c r="E89" i="8"/>
  <c r="E86" i="8"/>
  <c r="E83" i="8"/>
  <c r="D80" i="8"/>
  <c r="D208" i="8"/>
  <c r="D198" i="8"/>
  <c r="D168" i="8"/>
  <c r="F168" i="8" s="1"/>
  <c r="D164" i="8"/>
  <c r="D149" i="8"/>
  <c r="F149" i="8" s="1"/>
  <c r="D142" i="8"/>
  <c r="E135" i="8"/>
  <c r="D101" i="8"/>
  <c r="D98" i="8"/>
  <c r="D95" i="8"/>
  <c r="D92" i="8"/>
  <c r="D89" i="8"/>
  <c r="D86" i="8"/>
  <c r="D83" i="8"/>
  <c r="D37" i="8"/>
  <c r="D34" i="8"/>
  <c r="E31" i="8"/>
  <c r="E23" i="8"/>
  <c r="E67" i="8"/>
  <c r="D189" i="8"/>
  <c r="D185" i="8"/>
  <c r="D156" i="8"/>
  <c r="E138" i="8"/>
  <c r="D135" i="8"/>
  <c r="E122" i="8"/>
  <c r="E119" i="8"/>
  <c r="E116" i="8"/>
  <c r="E113" i="8"/>
  <c r="E110" i="8"/>
  <c r="E107" i="8"/>
  <c r="D104" i="8"/>
  <c r="E58" i="8"/>
  <c r="E55" i="8"/>
  <c r="E52" i="8"/>
  <c r="E49" i="8"/>
  <c r="E46" i="8"/>
  <c r="E43" i="8"/>
  <c r="D40" i="8"/>
  <c r="D31" i="8"/>
  <c r="D23" i="8"/>
  <c r="D202" i="8"/>
  <c r="E159" i="8"/>
  <c r="D152" i="8"/>
  <c r="E82" i="8"/>
  <c r="E70" i="8"/>
  <c r="D28" i="8"/>
  <c r="E202" i="8"/>
  <c r="D176" i="8"/>
  <c r="F176" i="8" s="1"/>
  <c r="D172" i="8"/>
  <c r="E145" i="8"/>
  <c r="D138" i="8"/>
  <c r="D125" i="8"/>
  <c r="D122" i="8"/>
  <c r="D119" i="8"/>
  <c r="D116" i="8"/>
  <c r="D113" i="8"/>
  <c r="D110" i="8"/>
  <c r="D107" i="8"/>
  <c r="D61" i="8"/>
  <c r="D58" i="8"/>
  <c r="D55" i="8"/>
  <c r="D52" i="8"/>
  <c r="D49" i="8"/>
  <c r="D46" i="8"/>
  <c r="D43" i="8"/>
  <c r="E28" i="8"/>
  <c r="E20" i="8"/>
  <c r="D145" i="8"/>
  <c r="D128" i="8"/>
  <c r="E79" i="8"/>
  <c r="E76" i="8"/>
  <c r="E73" i="8"/>
  <c r="D64" i="8"/>
  <c r="D197" i="8"/>
  <c r="D193" i="8"/>
  <c r="D163" i="8"/>
  <c r="E207" i="8"/>
  <c r="D196" i="8"/>
  <c r="F196" i="8" s="1"/>
  <c r="D141" i="8"/>
  <c r="D100" i="8"/>
  <c r="D77" i="8"/>
  <c r="E59" i="8"/>
  <c r="D51" i="8"/>
  <c r="D47" i="8"/>
  <c r="D35" i="8"/>
  <c r="E27" i="8"/>
  <c r="D20" i="8"/>
  <c r="D171" i="8"/>
  <c r="E124" i="8"/>
  <c r="E91" i="8"/>
  <c r="E84" i="8"/>
  <c r="D76" i="8"/>
  <c r="E71" i="8"/>
  <c r="D59" i="8"/>
  <c r="E42" i="8"/>
  <c r="D27" i="8"/>
  <c r="E66" i="8"/>
  <c r="E54" i="8"/>
  <c r="E34" i="8"/>
  <c r="D30" i="8"/>
  <c r="D38" i="8"/>
  <c r="E33" i="8"/>
  <c r="E19" i="8"/>
  <c r="D33" i="8"/>
  <c r="E26" i="8"/>
  <c r="D207" i="8"/>
  <c r="E151" i="8"/>
  <c r="E30" i="8"/>
  <c r="D206" i="8"/>
  <c r="E183" i="8"/>
  <c r="D159" i="8"/>
  <c r="D151" i="8"/>
  <c r="E131" i="8"/>
  <c r="D124" i="8"/>
  <c r="D91" i="8"/>
  <c r="D71" i="8"/>
  <c r="D42" i="8"/>
  <c r="D183" i="8"/>
  <c r="D131" i="8"/>
  <c r="E115" i="8"/>
  <c r="E106" i="8"/>
  <c r="D82" i="8"/>
  <c r="D66" i="8"/>
  <c r="D54" i="8"/>
  <c r="E50" i="8"/>
  <c r="E38" i="8"/>
  <c r="D192" i="8"/>
  <c r="D180" i="8"/>
  <c r="E170" i="8"/>
  <c r="D115" i="8"/>
  <c r="D106" i="8"/>
  <c r="D70" i="8"/>
  <c r="E62" i="8"/>
  <c r="D50" i="8"/>
  <c r="D205" i="8"/>
  <c r="D170" i="8"/>
  <c r="D148" i="8"/>
  <c r="D140" i="8"/>
  <c r="E97" i="8"/>
  <c r="E90" i="8"/>
  <c r="D62" i="8"/>
  <c r="E167" i="8"/>
  <c r="D158" i="8"/>
  <c r="E130" i="8"/>
  <c r="D97" i="8"/>
  <c r="E75" i="8"/>
  <c r="E57" i="8"/>
  <c r="D45" i="8"/>
  <c r="D179" i="8"/>
  <c r="D167" i="8"/>
  <c r="D130" i="8"/>
  <c r="E121" i="8"/>
  <c r="D88" i="8"/>
  <c r="D57" i="8"/>
  <c r="D53" i="8"/>
  <c r="E41" i="8"/>
  <c r="D26" i="8"/>
  <c r="D22" i="8"/>
  <c r="E155" i="8"/>
  <c r="D137" i="8"/>
  <c r="D73" i="8"/>
  <c r="D201" i="8"/>
  <c r="E137" i="8"/>
  <c r="D121" i="8"/>
  <c r="E81" i="8"/>
  <c r="D74" i="8"/>
  <c r="D69" i="8"/>
  <c r="E65" i="8"/>
  <c r="D41" i="8"/>
  <c r="E29" i="8"/>
  <c r="E25" i="8"/>
  <c r="E147" i="8"/>
  <c r="D112" i="8"/>
  <c r="D65" i="8"/>
  <c r="E36" i="8"/>
  <c r="D29" i="8"/>
  <c r="E103" i="8"/>
  <c r="E175" i="8"/>
  <c r="D79" i="8"/>
  <c r="D56" i="8"/>
  <c r="E18" i="8"/>
  <c r="G18" i="8" s="1"/>
  <c r="C19" i="8" s="1"/>
  <c r="D68" i="8"/>
  <c r="D175" i="8"/>
  <c r="D67" i="8"/>
  <c r="E44" i="8"/>
  <c r="E35" i="8"/>
  <c r="D18" i="8"/>
  <c r="D44" i="8"/>
  <c r="E154" i="8"/>
  <c r="D200" i="8"/>
  <c r="D144" i="8"/>
  <c r="E100" i="8"/>
  <c r="D32" i="8"/>
  <c r="F32" i="8" s="1"/>
  <c r="E24" i="8"/>
  <c r="D166" i="8"/>
  <c r="F166" i="8" s="1"/>
  <c r="D24" i="8"/>
  <c r="E68" i="8"/>
  <c r="E118" i="8"/>
  <c r="E94" i="8"/>
  <c r="E78" i="8"/>
  <c r="E22" i="8"/>
  <c r="D118" i="8"/>
  <c r="D94" i="8"/>
  <c r="E63" i="8"/>
  <c r="D63" i="8"/>
  <c r="E134" i="8"/>
  <c r="E51" i="8"/>
  <c r="E21" i="8"/>
  <c r="D184" i="8"/>
  <c r="D85" i="8"/>
  <c r="E127" i="8"/>
  <c r="D19" i="8"/>
  <c r="D103" i="8"/>
  <c r="D25" i="8"/>
  <c r="E47" i="8"/>
  <c r="D188" i="8"/>
  <c r="E162" i="8"/>
  <c r="E60" i="8"/>
  <c r="D162" i="8"/>
  <c r="D60" i="8"/>
  <c r="E39" i="8"/>
  <c r="D155" i="8"/>
  <c r="D134" i="8"/>
  <c r="D72" i="8"/>
  <c r="D39" i="8"/>
  <c r="D21" i="8"/>
  <c r="D187" i="8"/>
  <c r="E87" i="8"/>
  <c r="D48" i="8"/>
  <c r="F48" i="8" s="1"/>
  <c r="D109" i="8"/>
  <c r="D36" i="8"/>
  <c r="D127" i="8"/>
  <c r="F112" i="10" l="1"/>
  <c r="F139" i="10"/>
  <c r="F199" i="10"/>
  <c r="F191" i="10"/>
  <c r="F102" i="10"/>
  <c r="F91" i="10"/>
  <c r="F165" i="10"/>
  <c r="F29" i="10"/>
  <c r="F121" i="10"/>
  <c r="F173" i="10"/>
  <c r="F96" i="10"/>
  <c r="F115" i="10"/>
  <c r="F51" i="10"/>
  <c r="F151" i="10"/>
  <c r="F46" i="10"/>
  <c r="F42" i="10"/>
  <c r="F57" i="10"/>
  <c r="F178" i="10"/>
  <c r="F34" i="10"/>
  <c r="F197" i="10"/>
  <c r="F203" i="10"/>
  <c r="F35" i="10"/>
  <c r="F60" i="10"/>
  <c r="F65" i="10"/>
  <c r="F67" i="10"/>
  <c r="F184" i="10"/>
  <c r="F185" i="10"/>
  <c r="F143" i="10"/>
  <c r="F27" i="10"/>
  <c r="F213" i="10"/>
  <c r="F40" i="10"/>
  <c r="F166" i="10"/>
  <c r="F156" i="10"/>
  <c r="F70" i="10"/>
  <c r="F142" i="10"/>
  <c r="F38" i="10"/>
  <c r="F141" i="10"/>
  <c r="F209" i="10"/>
  <c r="F55" i="10"/>
  <c r="F201" i="10"/>
  <c r="F22" i="10"/>
  <c r="F135" i="10"/>
  <c r="F111" i="10"/>
  <c r="F41" i="10"/>
  <c r="F47" i="10"/>
  <c r="F206" i="10"/>
  <c r="F155" i="10"/>
  <c r="F132" i="10"/>
  <c r="F48" i="10"/>
  <c r="F64" i="10"/>
  <c r="G23" i="10"/>
  <c r="C24" i="10" s="1"/>
  <c r="G24" i="10" s="1"/>
  <c r="C25" i="10" s="1"/>
  <c r="G25" i="10" s="1"/>
  <c r="C26" i="10" s="1"/>
  <c r="G26" i="10" s="1"/>
  <c r="C27" i="10" s="1"/>
  <c r="G27" i="10" s="1"/>
  <c r="C28" i="10" s="1"/>
  <c r="G28" i="10" s="1"/>
  <c r="C29" i="10" s="1"/>
  <c r="G29" i="10" s="1"/>
  <c r="C30" i="10" s="1"/>
  <c r="G30" i="10" s="1"/>
  <c r="C31" i="10" s="1"/>
  <c r="G31" i="10" s="1"/>
  <c r="C32" i="10" s="1"/>
  <c r="G32" i="10" s="1"/>
  <c r="C33" i="10" s="1"/>
  <c r="G33" i="10" s="1"/>
  <c r="C34" i="10" s="1"/>
  <c r="G34" i="10" s="1"/>
  <c r="C35" i="10" s="1"/>
  <c r="G35" i="10" s="1"/>
  <c r="C36" i="10" s="1"/>
  <c r="G36" i="10" s="1"/>
  <c r="C37" i="10" s="1"/>
  <c r="G37" i="10" s="1"/>
  <c r="C38" i="10" s="1"/>
  <c r="G38" i="10" s="1"/>
  <c r="C39" i="10" s="1"/>
  <c r="G39" i="10" s="1"/>
  <c r="C40" i="10" s="1"/>
  <c r="G40" i="10" s="1"/>
  <c r="C41" i="10" s="1"/>
  <c r="G41" i="10" s="1"/>
  <c r="C42" i="10" s="1"/>
  <c r="G42" i="10" s="1"/>
  <c r="C43" i="10" s="1"/>
  <c r="G43" i="10" s="1"/>
  <c r="C44" i="10" s="1"/>
  <c r="G44" i="10" s="1"/>
  <c r="C45" i="10" s="1"/>
  <c r="G45" i="10" s="1"/>
  <c r="C46" i="10" s="1"/>
  <c r="G46" i="10" s="1"/>
  <c r="C47" i="10" s="1"/>
  <c r="G47" i="10" s="1"/>
  <c r="C48" i="10" s="1"/>
  <c r="G48" i="10" s="1"/>
  <c r="C49" i="10" s="1"/>
  <c r="G49" i="10" s="1"/>
  <c r="C50" i="10" s="1"/>
  <c r="G50" i="10" s="1"/>
  <c r="C51" i="10" s="1"/>
  <c r="G51" i="10" s="1"/>
  <c r="C52" i="10" s="1"/>
  <c r="G52" i="10" s="1"/>
  <c r="C53" i="10" s="1"/>
  <c r="G53" i="10" s="1"/>
  <c r="C54" i="10" s="1"/>
  <c r="G54" i="10" s="1"/>
  <c r="C55" i="10" s="1"/>
  <c r="G55" i="10" s="1"/>
  <c r="C56" i="10" s="1"/>
  <c r="G56" i="10" s="1"/>
  <c r="C57" i="10" s="1"/>
  <c r="G57" i="10" s="1"/>
  <c r="C58" i="10" s="1"/>
  <c r="G58" i="10" s="1"/>
  <c r="C59" i="10" s="1"/>
  <c r="G59" i="10" s="1"/>
  <c r="C60" i="10" s="1"/>
  <c r="G60" i="10" s="1"/>
  <c r="C61" i="10" s="1"/>
  <c r="G61" i="10" s="1"/>
  <c r="C62" i="10" s="1"/>
  <c r="G62" i="10" s="1"/>
  <c r="C63" i="10" s="1"/>
  <c r="G63" i="10" s="1"/>
  <c r="C64" i="10" s="1"/>
  <c r="G64" i="10" s="1"/>
  <c r="C65" i="10" s="1"/>
  <c r="G65" i="10" s="1"/>
  <c r="C66" i="10" s="1"/>
  <c r="G66" i="10" s="1"/>
  <c r="C67" i="10" s="1"/>
  <c r="G67" i="10" s="1"/>
  <c r="C68" i="10" s="1"/>
  <c r="G68" i="10" s="1"/>
  <c r="C69" i="10" s="1"/>
  <c r="G69" i="10" s="1"/>
  <c r="C70" i="10" s="1"/>
  <c r="G70" i="10" s="1"/>
  <c r="C71" i="10" s="1"/>
  <c r="G71" i="10" s="1"/>
  <c r="C72" i="10" s="1"/>
  <c r="G72" i="10" s="1"/>
  <c r="C73" i="10" s="1"/>
  <c r="G73" i="10" s="1"/>
  <c r="C74" i="10" s="1"/>
  <c r="G74" i="10" s="1"/>
  <c r="C75" i="10" s="1"/>
  <c r="G75" i="10" s="1"/>
  <c r="C76" i="10" s="1"/>
  <c r="G76" i="10" s="1"/>
  <c r="C77" i="10" s="1"/>
  <c r="G77" i="10" s="1"/>
  <c r="C78" i="10" s="1"/>
  <c r="G78" i="10" s="1"/>
  <c r="C79" i="10" s="1"/>
  <c r="G79" i="10" s="1"/>
  <c r="C80" i="10" s="1"/>
  <c r="G80" i="10" s="1"/>
  <c r="C81" i="10" s="1"/>
  <c r="G81" i="10" s="1"/>
  <c r="C82" i="10" s="1"/>
  <c r="G82" i="10" s="1"/>
  <c r="C83" i="10" s="1"/>
  <c r="G83" i="10" s="1"/>
  <c r="C84" i="10" s="1"/>
  <c r="G84" i="10" s="1"/>
  <c r="C85" i="10" s="1"/>
  <c r="G85" i="10" s="1"/>
  <c r="C86" i="10" s="1"/>
  <c r="G86" i="10" s="1"/>
  <c r="C87" i="10" s="1"/>
  <c r="G87" i="10" s="1"/>
  <c r="C88" i="10" s="1"/>
  <c r="G88" i="10" s="1"/>
  <c r="C89" i="10" s="1"/>
  <c r="G89" i="10" s="1"/>
  <c r="C90" i="10" s="1"/>
  <c r="G90" i="10" s="1"/>
  <c r="C91" i="10" s="1"/>
  <c r="G91" i="10" s="1"/>
  <c r="C92" i="10" s="1"/>
  <c r="G92" i="10" s="1"/>
  <c r="C93" i="10" s="1"/>
  <c r="G93" i="10" s="1"/>
  <c r="C94" i="10" s="1"/>
  <c r="G94" i="10" s="1"/>
  <c r="C95" i="10" s="1"/>
  <c r="G95" i="10" s="1"/>
  <c r="C96" i="10" s="1"/>
  <c r="G96" i="10" s="1"/>
  <c r="C97" i="10" s="1"/>
  <c r="G97" i="10" s="1"/>
  <c r="C98" i="10" s="1"/>
  <c r="G98" i="10" s="1"/>
  <c r="C99" i="10" s="1"/>
  <c r="G99" i="10" s="1"/>
  <c r="C100" i="10" s="1"/>
  <c r="G100" i="10" s="1"/>
  <c r="C101" i="10" s="1"/>
  <c r="G101" i="10" s="1"/>
  <c r="C102" i="10" s="1"/>
  <c r="G102" i="10" s="1"/>
  <c r="C103" i="10" s="1"/>
  <c r="G103" i="10" s="1"/>
  <c r="C104" i="10" s="1"/>
  <c r="G104" i="10" s="1"/>
  <c r="C105" i="10" s="1"/>
  <c r="G105" i="10" s="1"/>
  <c r="C106" i="10" s="1"/>
  <c r="G106" i="10" s="1"/>
  <c r="C107" i="10" s="1"/>
  <c r="G107" i="10" s="1"/>
  <c r="C108" i="10" s="1"/>
  <c r="G108" i="10" s="1"/>
  <c r="C109" i="10" s="1"/>
  <c r="G109" i="10" s="1"/>
  <c r="C110" i="10" s="1"/>
  <c r="G110" i="10" s="1"/>
  <c r="C111" i="10" s="1"/>
  <c r="G111" i="10" s="1"/>
  <c r="C112" i="10" s="1"/>
  <c r="G112" i="10" s="1"/>
  <c r="C113" i="10" s="1"/>
  <c r="G113" i="10" s="1"/>
  <c r="C114" i="10" s="1"/>
  <c r="G114" i="10" s="1"/>
  <c r="C115" i="10" s="1"/>
  <c r="G115" i="10" s="1"/>
  <c r="C116" i="10" s="1"/>
  <c r="G116" i="10" s="1"/>
  <c r="C117" i="10" s="1"/>
  <c r="G117" i="10" s="1"/>
  <c r="C118" i="10" s="1"/>
  <c r="G118" i="10" s="1"/>
  <c r="C119" i="10" s="1"/>
  <c r="G119" i="10" s="1"/>
  <c r="C120" i="10" s="1"/>
  <c r="G120" i="10" s="1"/>
  <c r="C121" i="10" s="1"/>
  <c r="G121" i="10" s="1"/>
  <c r="C122" i="10" s="1"/>
  <c r="G122" i="10" s="1"/>
  <c r="C123" i="10" s="1"/>
  <c r="G123" i="10" s="1"/>
  <c r="C124" i="10" s="1"/>
  <c r="G124" i="10" s="1"/>
  <c r="C125" i="10" s="1"/>
  <c r="G125" i="10" s="1"/>
  <c r="C126" i="10" s="1"/>
  <c r="G126" i="10" s="1"/>
  <c r="C127" i="10" s="1"/>
  <c r="G127" i="10" s="1"/>
  <c r="C128" i="10" s="1"/>
  <c r="G128" i="10" s="1"/>
  <c r="C129" i="10" s="1"/>
  <c r="G129" i="10" s="1"/>
  <c r="C130" i="10" s="1"/>
  <c r="G130" i="10" s="1"/>
  <c r="C131" i="10" s="1"/>
  <c r="G131" i="10" s="1"/>
  <c r="C132" i="10" s="1"/>
  <c r="G132" i="10" s="1"/>
  <c r="C133" i="10" s="1"/>
  <c r="G133" i="10" s="1"/>
  <c r="C134" i="10" s="1"/>
  <c r="G134" i="10" s="1"/>
  <c r="C135" i="10" s="1"/>
  <c r="G135" i="10" s="1"/>
  <c r="C136" i="10" s="1"/>
  <c r="G136" i="10" s="1"/>
  <c r="C137" i="10" s="1"/>
  <c r="G137" i="10" s="1"/>
  <c r="C138" i="10" s="1"/>
  <c r="G138" i="10" s="1"/>
  <c r="C139" i="10" s="1"/>
  <c r="G139" i="10" s="1"/>
  <c r="C140" i="10" s="1"/>
  <c r="G140" i="10" s="1"/>
  <c r="C141" i="10" s="1"/>
  <c r="G141" i="10" s="1"/>
  <c r="C142" i="10" s="1"/>
  <c r="G142" i="10" s="1"/>
  <c r="C143" i="10" s="1"/>
  <c r="G143" i="10" s="1"/>
  <c r="C144" i="10" s="1"/>
  <c r="G144" i="10" s="1"/>
  <c r="C145" i="10" s="1"/>
  <c r="G145" i="10" s="1"/>
  <c r="C146" i="10" s="1"/>
  <c r="G146" i="10" s="1"/>
  <c r="C147" i="10" s="1"/>
  <c r="G147" i="10" s="1"/>
  <c r="C148" i="10" s="1"/>
  <c r="G148" i="10" s="1"/>
  <c r="C149" i="10" s="1"/>
  <c r="G149" i="10" s="1"/>
  <c r="C150" i="10" s="1"/>
  <c r="G150" i="10" s="1"/>
  <c r="C151" i="10" s="1"/>
  <c r="G151" i="10" s="1"/>
  <c r="C152" i="10" s="1"/>
  <c r="G152" i="10" s="1"/>
  <c r="C153" i="10" s="1"/>
  <c r="G153" i="10" s="1"/>
  <c r="C154" i="10" s="1"/>
  <c r="G154" i="10" s="1"/>
  <c r="C155" i="10" s="1"/>
  <c r="G155" i="10" s="1"/>
  <c r="C156" i="10" s="1"/>
  <c r="G156" i="10" s="1"/>
  <c r="C157" i="10" s="1"/>
  <c r="G157" i="10" s="1"/>
  <c r="C158" i="10" s="1"/>
  <c r="G158" i="10" s="1"/>
  <c r="C159" i="10" s="1"/>
  <c r="G159" i="10" s="1"/>
  <c r="C160" i="10" s="1"/>
  <c r="G160" i="10" s="1"/>
  <c r="C161" i="10" s="1"/>
  <c r="G161" i="10" s="1"/>
  <c r="C162" i="10" s="1"/>
  <c r="G162" i="10" s="1"/>
  <c r="C163" i="10" s="1"/>
  <c r="G163" i="10" s="1"/>
  <c r="C164" i="10" s="1"/>
  <c r="G164" i="10" s="1"/>
  <c r="C165" i="10" s="1"/>
  <c r="G165" i="10" s="1"/>
  <c r="C166" i="10" s="1"/>
  <c r="G166" i="10" s="1"/>
  <c r="C167" i="10" s="1"/>
  <c r="G167" i="10" s="1"/>
  <c r="C168" i="10" s="1"/>
  <c r="G168" i="10" s="1"/>
  <c r="C169" i="10" s="1"/>
  <c r="G169" i="10" s="1"/>
  <c r="C170" i="10" s="1"/>
  <c r="G170" i="10" s="1"/>
  <c r="C171" i="10" s="1"/>
  <c r="G171" i="10" s="1"/>
  <c r="C172" i="10" s="1"/>
  <c r="G172" i="10" s="1"/>
  <c r="C173" i="10" s="1"/>
  <c r="G173" i="10" s="1"/>
  <c r="C174" i="10" s="1"/>
  <c r="G174" i="10" s="1"/>
  <c r="C175" i="10" s="1"/>
  <c r="G175" i="10" s="1"/>
  <c r="C176" i="10" s="1"/>
  <c r="G176" i="10" s="1"/>
  <c r="C177" i="10" s="1"/>
  <c r="G177" i="10" s="1"/>
  <c r="C178" i="10" s="1"/>
  <c r="G178" i="10" s="1"/>
  <c r="C179" i="10" s="1"/>
  <c r="G179" i="10" s="1"/>
  <c r="C180" i="10" s="1"/>
  <c r="G180" i="10" s="1"/>
  <c r="C181" i="10" s="1"/>
  <c r="G181" i="10" s="1"/>
  <c r="C182" i="10" s="1"/>
  <c r="G182" i="10" s="1"/>
  <c r="C183" i="10" s="1"/>
  <c r="G183" i="10" s="1"/>
  <c r="C184" i="10" s="1"/>
  <c r="G184" i="10" s="1"/>
  <c r="C185" i="10" s="1"/>
  <c r="G185" i="10" s="1"/>
  <c r="C186" i="10" s="1"/>
  <c r="G186" i="10" s="1"/>
  <c r="C187" i="10" s="1"/>
  <c r="G187" i="10" s="1"/>
  <c r="C188" i="10" s="1"/>
  <c r="G188" i="10" s="1"/>
  <c r="C189" i="10" s="1"/>
  <c r="G189" i="10" s="1"/>
  <c r="C190" i="10" s="1"/>
  <c r="G190" i="10" s="1"/>
  <c r="C191" i="10" s="1"/>
  <c r="G191" i="10" s="1"/>
  <c r="C192" i="10" s="1"/>
  <c r="G192" i="10" s="1"/>
  <c r="C193" i="10" s="1"/>
  <c r="G193" i="10" s="1"/>
  <c r="C194" i="10" s="1"/>
  <c r="G194" i="10" s="1"/>
  <c r="C195" i="10" s="1"/>
  <c r="G195" i="10" s="1"/>
  <c r="C196" i="10" s="1"/>
  <c r="G196" i="10" s="1"/>
  <c r="C197" i="10" s="1"/>
  <c r="G197" i="10" s="1"/>
  <c r="C198" i="10" s="1"/>
  <c r="G198" i="10" s="1"/>
  <c r="C199" i="10" s="1"/>
  <c r="G199" i="10" s="1"/>
  <c r="C200" i="10" s="1"/>
  <c r="G200" i="10" s="1"/>
  <c r="C201" i="10" s="1"/>
  <c r="G201" i="10" s="1"/>
  <c r="C202" i="10" s="1"/>
  <c r="G202" i="10" s="1"/>
  <c r="C203" i="10" s="1"/>
  <c r="G203" i="10" s="1"/>
  <c r="C204" i="10" s="1"/>
  <c r="G204" i="10" s="1"/>
  <c r="C205" i="10" s="1"/>
  <c r="G205" i="10" s="1"/>
  <c r="C206" i="10" s="1"/>
  <c r="G206" i="10" s="1"/>
  <c r="C207" i="10" s="1"/>
  <c r="G207" i="10" s="1"/>
  <c r="C208" i="10" s="1"/>
  <c r="G208" i="10" s="1"/>
  <c r="C209" i="10" s="1"/>
  <c r="G209" i="10" s="1"/>
  <c r="C210" i="10" s="1"/>
  <c r="G210" i="10" s="1"/>
  <c r="C211" i="10" s="1"/>
  <c r="G211" i="10" s="1"/>
  <c r="C212" i="10" s="1"/>
  <c r="G212" i="10" s="1"/>
  <c r="C213" i="10" s="1"/>
  <c r="G213" i="10" s="1"/>
  <c r="C214" i="10" s="1"/>
  <c r="G214" i="10" s="1"/>
  <c r="F23" i="10"/>
  <c r="F154" i="10"/>
  <c r="F120" i="10"/>
  <c r="F52" i="10"/>
  <c r="F36" i="10"/>
  <c r="F86" i="10"/>
  <c r="F212" i="10"/>
  <c r="F24" i="10"/>
  <c r="F150" i="10"/>
  <c r="F211" i="10"/>
  <c r="F63" i="10"/>
  <c r="F110" i="10"/>
  <c r="F152" i="10"/>
  <c r="F101" i="10"/>
  <c r="F112" i="8"/>
  <c r="F160" i="8"/>
  <c r="F33" i="10"/>
  <c r="F202" i="10"/>
  <c r="F124" i="10"/>
  <c r="F99" i="10"/>
  <c r="F72" i="10"/>
  <c r="F169" i="10"/>
  <c r="F128" i="10"/>
  <c r="F149" i="10"/>
  <c r="F100" i="10"/>
  <c r="F205" i="10"/>
  <c r="F146" i="10"/>
  <c r="F200" i="10"/>
  <c r="F26" i="10"/>
  <c r="F175" i="10"/>
  <c r="F136" i="10"/>
  <c r="F30" i="10"/>
  <c r="F105" i="10"/>
  <c r="F117" i="10"/>
  <c r="F109" i="10"/>
  <c r="F137" i="10"/>
  <c r="F84" i="10"/>
  <c r="F192" i="10"/>
  <c r="F53" i="10"/>
  <c r="F164" i="10"/>
  <c r="F85" i="10"/>
  <c r="F123" i="10"/>
  <c r="F101" i="8"/>
  <c r="F86" i="8"/>
  <c r="F47" i="8"/>
  <c r="F89" i="8"/>
  <c r="F93" i="8"/>
  <c r="F44" i="8"/>
  <c r="F65" i="8"/>
  <c r="F64" i="8"/>
  <c r="F110" i="8"/>
  <c r="F83" i="8"/>
  <c r="F111" i="8"/>
  <c r="F94" i="8"/>
  <c r="F22" i="8"/>
  <c r="F38" i="8"/>
  <c r="F35" i="8"/>
  <c r="F114" i="8"/>
  <c r="F87" i="8"/>
  <c r="F192" i="8"/>
  <c r="F90" i="8"/>
  <c r="F36" i="8"/>
  <c r="F118" i="8"/>
  <c r="F173" i="8"/>
  <c r="F185" i="8"/>
  <c r="F206" i="8"/>
  <c r="F56" i="8"/>
  <c r="F190" i="8"/>
  <c r="F72" i="8"/>
  <c r="F184" i="8"/>
  <c r="F198" i="8"/>
  <c r="F177" i="8"/>
  <c r="F127" i="8"/>
  <c r="F202" i="8"/>
  <c r="F42" i="8"/>
  <c r="F84" i="8"/>
  <c r="F158" i="8"/>
  <c r="F152" i="8"/>
  <c r="F18" i="8"/>
  <c r="F117" i="8"/>
  <c r="F187" i="8"/>
  <c r="F169" i="8"/>
  <c r="F71" i="8"/>
  <c r="F26" i="8"/>
  <c r="F91" i="8"/>
  <c r="F124" i="8"/>
  <c r="F133" i="8"/>
  <c r="F40" i="8"/>
  <c r="F157" i="8"/>
  <c r="F178" i="8"/>
  <c r="F179" i="8"/>
  <c r="F46" i="8"/>
  <c r="F107" i="8"/>
  <c r="F37" i="8"/>
  <c r="F55" i="8"/>
  <c r="F144" i="8"/>
  <c r="F70" i="8"/>
  <c r="F45" i="8"/>
  <c r="F200" i="8"/>
  <c r="F171" i="8"/>
  <c r="F105" i="8"/>
  <c r="F180" i="8"/>
  <c r="F109" i="8"/>
  <c r="F188" i="8"/>
  <c r="F30" i="8"/>
  <c r="F51" i="8"/>
  <c r="F92" i="8"/>
  <c r="F136" i="8"/>
  <c r="F62" i="8"/>
  <c r="F128" i="8"/>
  <c r="F23" i="8"/>
  <c r="F135" i="8"/>
  <c r="F95" i="8"/>
  <c r="F67" i="8"/>
  <c r="F145" i="8"/>
  <c r="F125" i="8"/>
  <c r="F31" i="8"/>
  <c r="F98" i="8"/>
  <c r="F150" i="8"/>
  <c r="F165" i="8"/>
  <c r="F43" i="8"/>
  <c r="F142" i="8"/>
  <c r="F182" i="8"/>
  <c r="F134" i="8"/>
  <c r="F121" i="8"/>
  <c r="F49" i="8"/>
  <c r="F153" i="8"/>
  <c r="F50" i="8"/>
  <c r="F163" i="8"/>
  <c r="F199" i="8"/>
  <c r="F63" i="8"/>
  <c r="F183" i="8"/>
  <c r="F58" i="8"/>
  <c r="F102" i="8"/>
  <c r="F28" i="8"/>
  <c r="F97" i="8"/>
  <c r="F20" i="8"/>
  <c r="F203" i="8"/>
  <c r="F159" i="8"/>
  <c r="F139" i="8"/>
  <c r="F154" i="8"/>
  <c r="F209" i="8"/>
  <c r="F80" i="8"/>
  <c r="F119" i="8"/>
  <c r="F123" i="8"/>
  <c r="F25" i="8"/>
  <c r="F53" i="8"/>
  <c r="F122" i="8"/>
  <c r="F126" i="8"/>
  <c r="F143" i="8"/>
  <c r="F41" i="8"/>
  <c r="F77" i="8"/>
  <c r="F147" i="8"/>
  <c r="G19" i="8"/>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C37" i="8" s="1"/>
  <c r="G37" i="8" s="1"/>
  <c r="C38" i="8" s="1"/>
  <c r="G38" i="8" s="1"/>
  <c r="C39" i="8" s="1"/>
  <c r="G39" i="8" s="1"/>
  <c r="C40" i="8" s="1"/>
  <c r="G40" i="8" s="1"/>
  <c r="C41" i="8" s="1"/>
  <c r="G41" i="8" s="1"/>
  <c r="C42" i="8" s="1"/>
  <c r="G42" i="8" s="1"/>
  <c r="C43" i="8" s="1"/>
  <c r="G43" i="8" s="1"/>
  <c r="C44" i="8" s="1"/>
  <c r="G44" i="8" s="1"/>
  <c r="C45" i="8" s="1"/>
  <c r="G45" i="8" s="1"/>
  <c r="C46" i="8" s="1"/>
  <c r="G46" i="8" s="1"/>
  <c r="C47" i="8" s="1"/>
  <c r="G47" i="8" s="1"/>
  <c r="C48" i="8" s="1"/>
  <c r="G48" i="8" s="1"/>
  <c r="C49" i="8" s="1"/>
  <c r="G49" i="8" s="1"/>
  <c r="C50" i="8" s="1"/>
  <c r="G50" i="8" s="1"/>
  <c r="C51" i="8" s="1"/>
  <c r="G51" i="8" s="1"/>
  <c r="C52" i="8" s="1"/>
  <c r="G52" i="8" s="1"/>
  <c r="C53" i="8" s="1"/>
  <c r="G53" i="8" s="1"/>
  <c r="C54" i="8" s="1"/>
  <c r="G54" i="8" s="1"/>
  <c r="C55" i="8" s="1"/>
  <c r="G55" i="8" s="1"/>
  <c r="C56" i="8" s="1"/>
  <c r="G56" i="8" s="1"/>
  <c r="C57" i="8" s="1"/>
  <c r="G57" i="8" s="1"/>
  <c r="C58" i="8" s="1"/>
  <c r="G58" i="8" s="1"/>
  <c r="C59" i="8" s="1"/>
  <c r="G59" i="8" s="1"/>
  <c r="C60" i="8" s="1"/>
  <c r="G60" i="8" s="1"/>
  <c r="C61" i="8" s="1"/>
  <c r="G61" i="8" s="1"/>
  <c r="C62" i="8" s="1"/>
  <c r="G62" i="8" s="1"/>
  <c r="C63" i="8" s="1"/>
  <c r="G63" i="8" s="1"/>
  <c r="C64" i="8" s="1"/>
  <c r="G64" i="8" s="1"/>
  <c r="C65" i="8" s="1"/>
  <c r="G65" i="8" s="1"/>
  <c r="C66" i="8" s="1"/>
  <c r="G66" i="8" s="1"/>
  <c r="C67" i="8" s="1"/>
  <c r="G67" i="8" s="1"/>
  <c r="C68" i="8" s="1"/>
  <c r="G68" i="8" s="1"/>
  <c r="C69" i="8" s="1"/>
  <c r="G69" i="8" s="1"/>
  <c r="C70" i="8" s="1"/>
  <c r="G70" i="8" s="1"/>
  <c r="C71" i="8" s="1"/>
  <c r="G71" i="8" s="1"/>
  <c r="C72" i="8" s="1"/>
  <c r="G72" i="8" s="1"/>
  <c r="C73" i="8" s="1"/>
  <c r="G73" i="8" s="1"/>
  <c r="C74" i="8" s="1"/>
  <c r="G74" i="8" s="1"/>
  <c r="C75" i="8" s="1"/>
  <c r="G75" i="8" s="1"/>
  <c r="C76" i="8" s="1"/>
  <c r="G76" i="8" s="1"/>
  <c r="C77" i="8" s="1"/>
  <c r="G77" i="8" s="1"/>
  <c r="C78" i="8" s="1"/>
  <c r="G78" i="8" s="1"/>
  <c r="C79" i="8" s="1"/>
  <c r="G79" i="8" s="1"/>
  <c r="C80" i="8" s="1"/>
  <c r="G80" i="8" s="1"/>
  <c r="C81" i="8" s="1"/>
  <c r="G81" i="8" s="1"/>
  <c r="C82" i="8" s="1"/>
  <c r="G82" i="8" s="1"/>
  <c r="C83" i="8" s="1"/>
  <c r="G83" i="8" s="1"/>
  <c r="C84" i="8" s="1"/>
  <c r="G84" i="8" s="1"/>
  <c r="C85" i="8" s="1"/>
  <c r="G85" i="8" s="1"/>
  <c r="C86" i="8" s="1"/>
  <c r="G86" i="8" s="1"/>
  <c r="C87" i="8" s="1"/>
  <c r="G87" i="8" s="1"/>
  <c r="C88" i="8" s="1"/>
  <c r="G88" i="8" s="1"/>
  <c r="C89" i="8" s="1"/>
  <c r="G89" i="8" s="1"/>
  <c r="C90" i="8" s="1"/>
  <c r="G90" i="8" s="1"/>
  <c r="C91" i="8" s="1"/>
  <c r="G91" i="8" s="1"/>
  <c r="C92" i="8" s="1"/>
  <c r="G92" i="8" s="1"/>
  <c r="C93" i="8" s="1"/>
  <c r="G93" i="8" s="1"/>
  <c r="C94" i="8" s="1"/>
  <c r="G94" i="8" s="1"/>
  <c r="C95" i="8" s="1"/>
  <c r="G95" i="8" s="1"/>
  <c r="C96" i="8" s="1"/>
  <c r="G96" i="8" s="1"/>
  <c r="C97" i="8" s="1"/>
  <c r="G97" i="8" s="1"/>
  <c r="C98" i="8" s="1"/>
  <c r="G98" i="8" s="1"/>
  <c r="C99" i="8" s="1"/>
  <c r="G99" i="8" s="1"/>
  <c r="C100" i="8" s="1"/>
  <c r="G100" i="8" s="1"/>
  <c r="C101" i="8" s="1"/>
  <c r="G101" i="8" s="1"/>
  <c r="C102" i="8" s="1"/>
  <c r="G102" i="8" s="1"/>
  <c r="C103" i="8" s="1"/>
  <c r="G103" i="8" s="1"/>
  <c r="C104" i="8" s="1"/>
  <c r="G104" i="8" s="1"/>
  <c r="C105" i="8" s="1"/>
  <c r="G105" i="8" s="1"/>
  <c r="C106" i="8" s="1"/>
  <c r="G106" i="8" s="1"/>
  <c r="C107" i="8" s="1"/>
  <c r="G107" i="8" s="1"/>
  <c r="C108" i="8" s="1"/>
  <c r="G108" i="8" s="1"/>
  <c r="C109" i="8" s="1"/>
  <c r="G109" i="8" s="1"/>
  <c r="C110" i="8" s="1"/>
  <c r="G110" i="8" s="1"/>
  <c r="C111" i="8" s="1"/>
  <c r="G111" i="8" s="1"/>
  <c r="C112" i="8" s="1"/>
  <c r="G112" i="8" s="1"/>
  <c r="C113" i="8" s="1"/>
  <c r="G113" i="8" s="1"/>
  <c r="C114" i="8" s="1"/>
  <c r="G114" i="8" s="1"/>
  <c r="C115" i="8" s="1"/>
  <c r="G115" i="8" s="1"/>
  <c r="C116" i="8" s="1"/>
  <c r="G116" i="8" s="1"/>
  <c r="C117" i="8" s="1"/>
  <c r="G117" i="8" s="1"/>
  <c r="C118" i="8" s="1"/>
  <c r="G118" i="8" s="1"/>
  <c r="C119" i="8" s="1"/>
  <c r="G119" i="8" s="1"/>
  <c r="C120" i="8" s="1"/>
  <c r="G120" i="8" s="1"/>
  <c r="C121" i="8" s="1"/>
  <c r="G121" i="8" s="1"/>
  <c r="C122" i="8" s="1"/>
  <c r="G122" i="8" s="1"/>
  <c r="C123" i="8" s="1"/>
  <c r="G123" i="8" s="1"/>
  <c r="C124" i="8" s="1"/>
  <c r="G124" i="8" s="1"/>
  <c r="C125" i="8" s="1"/>
  <c r="G125" i="8" s="1"/>
  <c r="C126" i="8" s="1"/>
  <c r="G126" i="8" s="1"/>
  <c r="C127" i="8" s="1"/>
  <c r="G127" i="8" s="1"/>
  <c r="C128" i="8" s="1"/>
  <c r="G128" i="8" s="1"/>
  <c r="C129" i="8" s="1"/>
  <c r="G129" i="8" s="1"/>
  <c r="C130" i="8" s="1"/>
  <c r="G130" i="8" s="1"/>
  <c r="C131" i="8" s="1"/>
  <c r="G131" i="8" s="1"/>
  <c r="C132" i="8" s="1"/>
  <c r="G132" i="8" s="1"/>
  <c r="C133" i="8" s="1"/>
  <c r="G133" i="8" s="1"/>
  <c r="C134" i="8" s="1"/>
  <c r="G134" i="8" s="1"/>
  <c r="C135" i="8" s="1"/>
  <c r="G135" i="8" s="1"/>
  <c r="C136" i="8" s="1"/>
  <c r="G136" i="8" s="1"/>
  <c r="C137" i="8" s="1"/>
  <c r="G137" i="8" s="1"/>
  <c r="C138" i="8" s="1"/>
  <c r="G138" i="8" s="1"/>
  <c r="C139" i="8" s="1"/>
  <c r="G139" i="8" s="1"/>
  <c r="C140" i="8" s="1"/>
  <c r="G140" i="8" s="1"/>
  <c r="C141" i="8" s="1"/>
  <c r="G141" i="8" s="1"/>
  <c r="C142" i="8" s="1"/>
  <c r="G142" i="8" s="1"/>
  <c r="C143" i="8" s="1"/>
  <c r="G143" i="8" s="1"/>
  <c r="C144" i="8" s="1"/>
  <c r="G144" i="8" s="1"/>
  <c r="C145" i="8" s="1"/>
  <c r="G145" i="8" s="1"/>
  <c r="C146" i="8" s="1"/>
  <c r="G146" i="8" s="1"/>
  <c r="C147" i="8" s="1"/>
  <c r="G147" i="8" s="1"/>
  <c r="C148" i="8" s="1"/>
  <c r="G148" i="8" s="1"/>
  <c r="C149" i="8" s="1"/>
  <c r="G149" i="8" s="1"/>
  <c r="C150" i="8" s="1"/>
  <c r="G150" i="8" s="1"/>
  <c r="C151" i="8" s="1"/>
  <c r="G151" i="8" s="1"/>
  <c r="C152" i="8" s="1"/>
  <c r="G152" i="8" s="1"/>
  <c r="C153" i="8" s="1"/>
  <c r="G153" i="8" s="1"/>
  <c r="C154" i="8" s="1"/>
  <c r="G154" i="8" s="1"/>
  <c r="C155" i="8" s="1"/>
  <c r="G155" i="8" s="1"/>
  <c r="C156" i="8" s="1"/>
  <c r="G156" i="8" s="1"/>
  <c r="C157" i="8" s="1"/>
  <c r="G157" i="8" s="1"/>
  <c r="C158" i="8" s="1"/>
  <c r="G158" i="8" s="1"/>
  <c r="C159" i="8" s="1"/>
  <c r="G159" i="8" s="1"/>
  <c r="C160" i="8" s="1"/>
  <c r="G160" i="8" s="1"/>
  <c r="C161" i="8" s="1"/>
  <c r="G161" i="8" s="1"/>
  <c r="C162" i="8" s="1"/>
  <c r="G162" i="8" s="1"/>
  <c r="C163" i="8" s="1"/>
  <c r="G163" i="8" s="1"/>
  <c r="C164" i="8" s="1"/>
  <c r="G164" i="8" s="1"/>
  <c r="C165" i="8" s="1"/>
  <c r="G165" i="8" s="1"/>
  <c r="C166" i="8" s="1"/>
  <c r="G166" i="8" s="1"/>
  <c r="C167" i="8" s="1"/>
  <c r="G167" i="8" s="1"/>
  <c r="C168" i="8" s="1"/>
  <c r="G168" i="8" s="1"/>
  <c r="C169" i="8" s="1"/>
  <c r="G169" i="8" s="1"/>
  <c r="C170" i="8" s="1"/>
  <c r="G170" i="8" s="1"/>
  <c r="C171" i="8" s="1"/>
  <c r="G171" i="8" s="1"/>
  <c r="C172" i="8" s="1"/>
  <c r="G172" i="8" s="1"/>
  <c r="C173" i="8" s="1"/>
  <c r="G173" i="8" s="1"/>
  <c r="C174" i="8" s="1"/>
  <c r="G174" i="8" s="1"/>
  <c r="C175" i="8" s="1"/>
  <c r="G175" i="8" s="1"/>
  <c r="C176" i="8" s="1"/>
  <c r="G176" i="8" s="1"/>
  <c r="C177" i="8" s="1"/>
  <c r="G177" i="8" s="1"/>
  <c r="C178" i="8" s="1"/>
  <c r="G178" i="8" s="1"/>
  <c r="C179" i="8" s="1"/>
  <c r="G179" i="8" s="1"/>
  <c r="C180" i="8" s="1"/>
  <c r="G180" i="8" s="1"/>
  <c r="C181" i="8" s="1"/>
  <c r="G181" i="8" s="1"/>
  <c r="C182" i="8" s="1"/>
  <c r="G182" i="8" s="1"/>
  <c r="C183" i="8" s="1"/>
  <c r="G183" i="8" s="1"/>
  <c r="C184" i="8" s="1"/>
  <c r="G184" i="8" s="1"/>
  <c r="C185" i="8" s="1"/>
  <c r="G185" i="8" s="1"/>
  <c r="C186" i="8" s="1"/>
  <c r="G186" i="8" s="1"/>
  <c r="C187" i="8" s="1"/>
  <c r="G187" i="8" s="1"/>
  <c r="C188" i="8" s="1"/>
  <c r="G188" i="8" s="1"/>
  <c r="C189" i="8" s="1"/>
  <c r="G189" i="8" s="1"/>
  <c r="C190" i="8" s="1"/>
  <c r="G190" i="8" s="1"/>
  <c r="C191" i="8" s="1"/>
  <c r="G191" i="8" s="1"/>
  <c r="C192" i="8" s="1"/>
  <c r="G192" i="8" s="1"/>
  <c r="C193" i="8" s="1"/>
  <c r="G193" i="8" s="1"/>
  <c r="C194" i="8" s="1"/>
  <c r="G194" i="8" s="1"/>
  <c r="C195" i="8" s="1"/>
  <c r="G195" i="8" s="1"/>
  <c r="C196" i="8" s="1"/>
  <c r="G196" i="8" s="1"/>
  <c r="C197" i="8" s="1"/>
  <c r="G197" i="8" s="1"/>
  <c r="C198" i="8" s="1"/>
  <c r="G198" i="8" s="1"/>
  <c r="C199" i="8" s="1"/>
  <c r="G199" i="8" s="1"/>
  <c r="C200" i="8" s="1"/>
  <c r="G200" i="8" s="1"/>
  <c r="C201" i="8" s="1"/>
  <c r="G201" i="8" s="1"/>
  <c r="C202" i="8" s="1"/>
  <c r="G202" i="8" s="1"/>
  <c r="C203" i="8" s="1"/>
  <c r="G203" i="8" s="1"/>
  <c r="C204" i="8" s="1"/>
  <c r="G204" i="8" s="1"/>
  <c r="C205" i="8" s="1"/>
  <c r="G205" i="8" s="1"/>
  <c r="C206" i="8" s="1"/>
  <c r="G206" i="8" s="1"/>
  <c r="C207" i="8" s="1"/>
  <c r="G207" i="8" s="1"/>
  <c r="C208" i="8" s="1"/>
  <c r="G208" i="8" s="1"/>
  <c r="C209" i="8" s="1"/>
  <c r="G209" i="8" s="1"/>
  <c r="C210" i="8" s="1"/>
  <c r="G210" i="8" s="1"/>
  <c r="F88" i="8"/>
  <c r="F100" i="8"/>
  <c r="F156" i="8"/>
  <c r="F21" i="8"/>
  <c r="F68" i="8"/>
  <c r="F69" i="8"/>
  <c r="F140" i="8"/>
  <c r="F54" i="8"/>
  <c r="F141" i="8"/>
  <c r="F146" i="8"/>
  <c r="F186" i="8"/>
  <c r="F161" i="8"/>
  <c r="F191" i="8"/>
  <c r="F174" i="8"/>
  <c r="F113" i="8"/>
  <c r="F116" i="8"/>
  <c r="F103" i="8"/>
  <c r="F57" i="8"/>
  <c r="F151" i="8"/>
  <c r="F129" i="8"/>
  <c r="F19" i="8"/>
  <c r="F175" i="8"/>
  <c r="F27" i="8"/>
  <c r="F138" i="8"/>
  <c r="F39" i="8"/>
  <c r="F85" i="8"/>
  <c r="F24" i="8"/>
  <c r="F74" i="8"/>
  <c r="F130" i="8"/>
  <c r="F148" i="8"/>
  <c r="F66" i="8"/>
  <c r="F59" i="8"/>
  <c r="F172" i="8"/>
  <c r="F189" i="8"/>
  <c r="F195" i="8"/>
  <c r="F167" i="8"/>
  <c r="F170" i="8"/>
  <c r="F82" i="8"/>
  <c r="F132" i="8"/>
  <c r="F79" i="8"/>
  <c r="F205" i="8"/>
  <c r="F76" i="8"/>
  <c r="F164" i="8"/>
  <c r="F155" i="8"/>
  <c r="F207" i="8"/>
  <c r="F52" i="8"/>
  <c r="F201" i="8"/>
  <c r="F131" i="8"/>
  <c r="F193" i="8"/>
  <c r="F99" i="8"/>
  <c r="F96" i="8"/>
  <c r="F197" i="8"/>
  <c r="F104" i="8"/>
  <c r="F208" i="8"/>
  <c r="F181" i="8"/>
  <c r="F75" i="8"/>
  <c r="F60" i="8"/>
  <c r="F29" i="8"/>
  <c r="F73" i="8"/>
  <c r="F106" i="8"/>
  <c r="F33" i="8"/>
  <c r="F61" i="8"/>
  <c r="F34" i="8"/>
  <c r="F194" i="8"/>
  <c r="F78" i="8"/>
  <c r="F162" i="8"/>
  <c r="F137" i="8"/>
  <c r="F115" i="8"/>
  <c r="F120" i="8"/>
  <c r="F108" i="8"/>
  <c r="F81" i="8"/>
  <c r="E19" i="4" l="1"/>
  <c r="E20" i="4"/>
  <c r="E16" i="4"/>
  <c r="E15" i="4"/>
  <c r="E14" i="4"/>
  <c r="E18" i="4" l="1"/>
  <c r="E30" i="4" l="1"/>
  <c r="G30" i="4" s="1"/>
  <c r="H30" i="4" s="1"/>
  <c r="E29" i="4"/>
  <c r="G29" i="4" s="1"/>
  <c r="H29" i="4" s="1"/>
  <c r="E28" i="4"/>
  <c r="G28" i="4" s="1"/>
  <c r="H28" i="4" s="1"/>
  <c r="E25" i="4"/>
  <c r="G25" i="4" s="1"/>
  <c r="H25" i="4" l="1"/>
  <c r="E27" i="4"/>
  <c r="G27" i="4" s="1"/>
  <c r="H27" i="4" s="1"/>
  <c r="G31" i="4" l="1"/>
  <c r="H31" i="4"/>
  <c r="E31" i="4" l="1"/>
  <c r="F31" i="4" l="1"/>
  <c r="E21" i="4" l="1"/>
  <c r="F22" i="4"/>
  <c r="F33" i="4" s="1"/>
  <c r="F36" i="4" s="1"/>
  <c r="E17" i="4"/>
  <c r="E22" i="4" l="1"/>
  <c r="E33" i="4" s="1"/>
  <c r="E34" i="4" s="1"/>
  <c r="E35" i="4" s="1"/>
  <c r="F34" i="4"/>
  <c r="F35" i="4" l="1"/>
  <c r="F37" i="4" s="1"/>
  <c r="G20" i="4" l="1"/>
  <c r="G19" i="4"/>
  <c r="G21" i="4"/>
  <c r="G22" i="4" s="1"/>
  <c r="G33" i="4" s="1"/>
  <c r="G34" i="4" s="1"/>
  <c r="G35" i="4" s="1"/>
  <c r="H22" i="4"/>
  <c r="H33" i="4" s="1"/>
  <c r="H36" i="4" l="1"/>
  <c r="H34" i="4"/>
  <c r="H35" i="4" s="1"/>
  <c r="H3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4BB11556-7B79-415F-9404-D8A82EE80047}">
      <text>
        <r>
          <rPr>
            <sz val="9"/>
            <color indexed="81"/>
            <rFont val="Segoe UI"/>
            <family val="2"/>
            <charset val="186"/>
          </rPr>
          <t>Ilma garaazi pinnata.</t>
        </r>
      </text>
    </comment>
  </commentList>
</comments>
</file>

<file path=xl/sharedStrings.xml><?xml version="1.0" encoding="utf-8"?>
<sst xmlns="http://schemas.openxmlformats.org/spreadsheetml/2006/main" count="222" uniqueCount="85">
  <si>
    <t>Lisa 3 üürilepingule nr Ü17379/19</t>
  </si>
  <si>
    <t>Üürnik</t>
  </si>
  <si>
    <t>Sotsiaalkindlustusamet</t>
  </si>
  <si>
    <t>Üüripinna aadress</t>
  </si>
  <si>
    <t>Pepleri tn 35,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</si>
  <si>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</si>
  <si>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</si>
  <si>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</si>
  <si>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</si>
  <si>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</si>
  <si>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</si>
  <si>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</si>
  <si>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</si>
  <si>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</si>
  <si>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</si>
  <si>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t>
  </si>
  <si>
    <t>Kapitalikomponent (tavasisisutus)</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</si>
  <si>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</si>
  <si>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</si>
  <si>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</si>
  <si>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</si>
  <si>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</si>
  <si>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</si>
  <si>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</si>
  <si>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</si>
  <si>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</si>
  <si>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</si>
  <si>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</si>
  <si>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</si>
  <si>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</si>
  <si>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</si>
  <si>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</si>
  <si>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</si>
  <si>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</si>
  <si>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</si>
  <si>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</si>
  <si>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</si>
  <si>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</si>
  <si>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</si>
  <si>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</si>
  <si>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</si>
  <si>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</si>
  <si>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</si>
  <si>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</si>
  <si>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</si>
  <si>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Osakaal</t>
  </si>
  <si>
    <t xml:space="preserve">Kapitalikomponendi annuiteetmaksegraafik - </t>
  </si>
  <si>
    <t>SKA</t>
  </si>
  <si>
    <t>Maksete algus</t>
  </si>
  <si>
    <t>Maksete arv</t>
  </si>
  <si>
    <t>kuud</t>
  </si>
  <si>
    <t>Kinnistu jääkmaksumus</t>
  </si>
  <si>
    <t>EUR (km-ta)</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</si>
  <si>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</si>
  <si>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</si>
  <si>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</si>
  <si>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</si>
  <si>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</si>
  <si>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</si>
  <si>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</si>
  <si>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</si>
  <si>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</si>
  <si>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</si>
  <si>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</si>
  <si>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</si>
  <si>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(ilma CO2 vahenditeta)</t>
  </si>
  <si>
    <t>Investeering</t>
  </si>
  <si>
    <t>Investeeringu jääk</t>
  </si>
  <si>
    <t>Garaaž (8 kohta)</t>
  </si>
  <si>
    <t>Garaaž</t>
  </si>
  <si>
    <t>Garaaži jääk</t>
  </si>
  <si>
    <t>CO2 vahendid</t>
  </si>
  <si>
    <t>Üürniku kohti garaažis</t>
  </si>
  <si>
    <t>Kapitali algväärtus (büroo+garaaž)</t>
  </si>
  <si>
    <t>Kapitali lõppväärtus (büroo+garaaž)</t>
  </si>
  <si>
    <t>Olemasolev pind lepingus</t>
  </si>
  <si>
    <t>Pinna vähendamine</t>
  </si>
  <si>
    <t>Üür ja kõrvalteenuste tasu 01.01.2025 - 31.12.2025</t>
  </si>
  <si>
    <t>12 kuud</t>
  </si>
  <si>
    <t>üürnik 2</t>
  </si>
  <si>
    <t>üürnik 3</t>
  </si>
  <si>
    <t>üürnik 4</t>
  </si>
  <si>
    <t>üürnik 5</t>
  </si>
  <si>
    <r>
      <t>EUR/m</t>
    </r>
    <r>
      <rPr>
        <b/>
        <vertAlign val="superscript"/>
        <sz val="11"/>
        <color theme="0" tint="-0.499984740745262"/>
        <rFont val="Times New Roman"/>
        <family val="1"/>
      </rPr>
      <t>2</t>
    </r>
  </si>
  <si>
    <r>
      <t>EUR/m</t>
    </r>
    <r>
      <rPr>
        <b/>
        <vertAlign val="superscript"/>
        <sz val="11"/>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</si>
</sst>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d&quot;.&quot;mm&quot;.&quot;yyyy"/>
    <numFmt numFmtId="167" formatCode="#,##0.00&quot; &quot;;[Red]&quot;-&quot;#,##0.00&quot; &quot;"/>
    <numFmt numFmtId="168" formatCode="0.0%"/>
    <numFmt numFmtId="169" formatCode="#,###"/>
    <numFmt numFmtId="170" formatCode="#,##0.00;[Red]#,##0.00"/>
  </numFmts>
  <fonts count="4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i/>
      <sz val="11"/>
      <name val="Times New Roman"/>
      <family val="1"/>
      <charset val="186"/>
    </font>
    <font>
      <sz val="11"/>
      <name val="Times New Roman"/>
      <family val="1"/>
      <charset val="186"/>
    </font>
    <font>
      <sz val="10"/>
      <name val="Times New Roman"/>
      <family val="1"/>
      <charset val="186"/>
    </font>
    <font>
      <sz val="8"/>
      <name val="Calibri"/>
      <family val="2"/>
      <charset val="186"/>
      <scheme val="minor"/>
    </font>
    <font>
      <b/>
      <vertAlign val="superscript"/>
      <sz val="11"/>
      <color theme="0" tint="-0.499984740745262"/>
      <name val="Times New Roman"/>
      <family val="1"/>
    </font>
    <font>
      <b/>
      <vertAlign val="superscript"/>
      <sz val="1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thin">
        <color indexed="64"/>
      </left>
      <right style="thin">
        <color indexed="64"/>
      </right>
      <top style="thin">
        <color indexed="64"/>
      </top>
      <bottom/>
      <diagonal/>
    </border>
  </borders>
  <cellStyleXfs count="4">
    <xf numFmtId="0" fontId="0" fillId="0" borderId="0"/>
    <xf numFmtId="0" fontId="9" fillId="0" borderId="0"/>
    <xf numFmtId="9" fontId="7" fillId="0" borderId="0" applyFont="0" applyFill="0" applyBorder="0" applyAlignment="0" applyProtection="0"/>
    <xf numFmtId="0" fontId="9" fillId="0" borderId="0"/>
  </cellStyleXfs>
  <cellXfs count="264">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2" fillId="0" borderId="1" xfId="0" applyFont="1" applyBorder="1"/>
    <xf numFmtId="0" fontId="12" fillId="0" borderId="1" xfId="0" applyFont="1" applyBorder="1" applyAlignment="1">
      <alignment horizontal="right"/>
    </xf>
    <xf numFmtId="164" fontId="2" fillId="0" borderId="1" xfId="0" applyNumberFormat="1" applyFont="1" applyBorder="1" applyAlignment="1">
      <alignment horizontal="right"/>
    </xf>
    <xf numFmtId="0" fontId="12" fillId="0" borderId="1"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Alignment="1">
      <alignment horizontal="right"/>
    </xf>
    <xf numFmtId="9" fontId="2" fillId="0" borderId="0" xfId="0" applyNumberFormat="1" applyFont="1" applyAlignment="1">
      <alignment horizontal="left"/>
    </xf>
    <xf numFmtId="4" fontId="12" fillId="0" borderId="9" xfId="0" applyNumberFormat="1" applyFont="1" applyBorder="1"/>
    <xf numFmtId="3" fontId="12" fillId="0" borderId="0" xfId="0" applyNumberFormat="1" applyFont="1" applyAlignment="1">
      <alignment horizontal="right"/>
    </xf>
    <xf numFmtId="4" fontId="12" fillId="0" borderId="0" xfId="0" applyNumberFormat="1" applyFont="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Alignment="1">
      <alignment horizontal="right"/>
    </xf>
    <xf numFmtId="0" fontId="15" fillId="0" borderId="0" xfId="0" applyFont="1"/>
    <xf numFmtId="4" fontId="12" fillId="3" borderId="18" xfId="0" applyNumberFormat="1" applyFont="1" applyFill="1" applyBorder="1" applyAlignment="1">
      <alignment horizontal="right"/>
    </xf>
    <xf numFmtId="0" fontId="12" fillId="0" borderId="0" xfId="0" applyFont="1" applyAlignment="1">
      <alignment horizontal="left" wrapText="1"/>
    </xf>
    <xf numFmtId="0" fontId="11" fillId="0" borderId="0" xfId="0" applyFont="1" applyAlignment="1">
      <alignment horizontal="left" wrapText="1"/>
    </xf>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6" fontId="22" fillId="5" borderId="0" xfId="1" applyNumberFormat="1" applyFont="1" applyFill="1"/>
    <xf numFmtId="0" fontId="9" fillId="5" borderId="0" xfId="1" applyFill="1"/>
    <xf numFmtId="167" fontId="9" fillId="5" borderId="0" xfId="1" applyNumberFormat="1" applyFill="1"/>
    <xf numFmtId="0" fontId="0" fillId="7" borderId="0" xfId="0" applyFill="1"/>
    <xf numFmtId="167"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8"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6"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5" fontId="9" fillId="6" borderId="0" xfId="1" applyNumberFormat="1" applyFill="1"/>
    <xf numFmtId="166"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5" fontId="4" fillId="6" borderId="32" xfId="1" applyNumberFormat="1" applyFont="1" applyFill="1" applyBorder="1"/>
    <xf numFmtId="0" fontId="4" fillId="6" borderId="0" xfId="1" applyFont="1" applyFill="1"/>
    <xf numFmtId="166" fontId="4" fillId="6" borderId="0" xfId="1" applyNumberFormat="1" applyFont="1" applyFill="1"/>
    <xf numFmtId="0" fontId="19" fillId="6" borderId="0" xfId="1" applyFont="1" applyFill="1"/>
    <xf numFmtId="10" fontId="9" fillId="6" borderId="0" xfId="2" applyNumberFormat="1" applyFont="1" applyFill="1" applyBorder="1"/>
    <xf numFmtId="4" fontId="9" fillId="6" borderId="0" xfId="1" applyNumberFormat="1" applyFill="1"/>
    <xf numFmtId="0" fontId="27" fillId="3" borderId="0" xfId="0" applyFont="1" applyFill="1"/>
    <xf numFmtId="165" fontId="4" fillId="6" borderId="0" xfId="1" applyNumberFormat="1" applyFont="1" applyFill="1"/>
    <xf numFmtId="0" fontId="21" fillId="5" borderId="0" xfId="1" applyFont="1" applyFill="1" applyAlignment="1">
      <alignment horizontal="right"/>
    </xf>
    <xf numFmtId="0" fontId="32" fillId="3" borderId="28" xfId="0" applyFont="1" applyFill="1" applyBorder="1"/>
    <xf numFmtId="0" fontId="32" fillId="3" borderId="0" xfId="0" applyFont="1" applyFill="1"/>
    <xf numFmtId="166" fontId="32" fillId="3" borderId="0" xfId="0" applyNumberFormat="1" applyFont="1" applyFill="1"/>
    <xf numFmtId="0" fontId="32" fillId="3" borderId="32" xfId="0" applyFont="1" applyFill="1" applyBorder="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2" fillId="0" borderId="0" xfId="0" applyFont="1" applyAlignment="1">
      <alignment horizontal="right"/>
    </xf>
    <xf numFmtId="3" fontId="2" fillId="0" borderId="0" xfId="0" applyNumberFormat="1" applyFont="1" applyAlignment="1">
      <alignment horizontal="right"/>
    </xf>
    <xf numFmtId="170" fontId="0" fillId="3" borderId="0" xfId="0" applyNumberFormat="1" applyFill="1"/>
    <xf numFmtId="4" fontId="10" fillId="0" borderId="21" xfId="0" applyNumberFormat="1" applyFont="1" applyBorder="1" applyAlignment="1">
      <alignment wrapText="1"/>
    </xf>
    <xf numFmtId="4" fontId="35" fillId="0" borderId="5" xfId="0" applyNumberFormat="1" applyFont="1" applyBorder="1" applyAlignment="1">
      <alignment vertical="center" wrapText="1"/>
    </xf>
    <xf numFmtId="4" fontId="35" fillId="0" borderId="21" xfId="0" applyNumberFormat="1" applyFont="1" applyBorder="1" applyAlignment="1">
      <alignment vertical="center" wrapText="1"/>
    </xf>
    <xf numFmtId="4" fontId="35" fillId="0" borderId="5" xfId="0" applyNumberFormat="1" applyFont="1" applyBorder="1" applyAlignment="1">
      <alignment wrapText="1"/>
    </xf>
    <xf numFmtId="164" fontId="10" fillId="0" borderId="0" xfId="0" applyNumberFormat="1" applyFont="1"/>
    <xf numFmtId="3" fontId="2" fillId="0" borderId="28" xfId="0" applyNumberFormat="1" applyFont="1" applyBorder="1"/>
    <xf numFmtId="14" fontId="40" fillId="0" borderId="0" xfId="0" applyNumberFormat="1" applyFont="1" applyAlignment="1">
      <alignment horizontal="right"/>
    </xf>
    <xf numFmtId="14" fontId="14" fillId="0" borderId="0" xfId="0" applyNumberFormat="1" applyFont="1"/>
    <xf numFmtId="0" fontId="9" fillId="3" borderId="0" xfId="3" applyFill="1"/>
    <xf numFmtId="0" fontId="17" fillId="5" borderId="0" xfId="3" applyFont="1" applyFill="1" applyAlignment="1">
      <alignment horizontal="right"/>
    </xf>
    <xf numFmtId="0" fontId="28" fillId="3" borderId="0" xfId="3" applyFont="1" applyFill="1"/>
    <xf numFmtId="0" fontId="29" fillId="5" borderId="0" xfId="3" applyFont="1" applyFill="1" applyAlignment="1">
      <alignment horizontal="right"/>
    </xf>
    <xf numFmtId="0" fontId="4" fillId="5" borderId="0" xfId="3" applyFont="1" applyFill="1"/>
    <xf numFmtId="0" fontId="4" fillId="5" borderId="0" xfId="3" applyFont="1" applyFill="1" applyAlignment="1">
      <alignment horizontal="right"/>
    </xf>
    <xf numFmtId="0" fontId="28" fillId="5" borderId="0" xfId="3" applyFont="1" applyFill="1"/>
    <xf numFmtId="0" fontId="28" fillId="5" borderId="0" xfId="3" applyFont="1" applyFill="1" applyAlignment="1">
      <alignment horizontal="right"/>
    </xf>
    <xf numFmtId="0" fontId="25" fillId="5" borderId="0" xfId="3" applyFont="1" applyFill="1"/>
    <xf numFmtId="0" fontId="19" fillId="5" borderId="0" xfId="3" applyFont="1" applyFill="1"/>
    <xf numFmtId="4" fontId="26" fillId="5" borderId="0" xfId="3" applyNumberFormat="1" applyFont="1" applyFill="1"/>
    <xf numFmtId="0" fontId="18" fillId="5" borderId="0" xfId="3" applyFont="1" applyFill="1"/>
    <xf numFmtId="0" fontId="30" fillId="5" borderId="0" xfId="3" applyFont="1" applyFill="1"/>
    <xf numFmtId="4" fontId="30" fillId="5" borderId="0" xfId="3" applyNumberFormat="1" applyFont="1" applyFill="1"/>
    <xf numFmtId="0" fontId="31" fillId="5" borderId="0" xfId="3" applyFont="1" applyFill="1"/>
    <xf numFmtId="4" fontId="9" fillId="5" borderId="0" xfId="3" applyNumberFormat="1" applyFill="1"/>
    <xf numFmtId="4" fontId="28" fillId="5" borderId="0" xfId="3" applyNumberFormat="1" applyFont="1" applyFill="1"/>
    <xf numFmtId="0" fontId="9" fillId="6" borderId="27" xfId="3" applyFill="1" applyBorder="1"/>
    <xf numFmtId="0" fontId="9" fillId="5" borderId="28" xfId="3" applyFill="1" applyBorder="1"/>
    <xf numFmtId="166" fontId="9" fillId="6" borderId="28" xfId="3" applyNumberFormat="1" applyFill="1" applyBorder="1"/>
    <xf numFmtId="0" fontId="9" fillId="6" borderId="29" xfId="3" applyFill="1" applyBorder="1"/>
    <xf numFmtId="0" fontId="28" fillId="6" borderId="27" xfId="3" applyFont="1" applyFill="1" applyBorder="1"/>
    <xf numFmtId="0" fontId="28" fillId="5" borderId="28" xfId="3" applyFont="1" applyFill="1" applyBorder="1"/>
    <xf numFmtId="166" fontId="28" fillId="6" borderId="28" xfId="3" applyNumberFormat="1" applyFont="1" applyFill="1" applyBorder="1"/>
    <xf numFmtId="0" fontId="28" fillId="6" borderId="29" xfId="3" applyFont="1" applyFill="1" applyBorder="1"/>
    <xf numFmtId="0" fontId="9" fillId="6" borderId="30" xfId="3" applyFill="1" applyBorder="1"/>
    <xf numFmtId="0" fontId="9" fillId="5" borderId="0" xfId="3" applyFill="1"/>
    <xf numFmtId="0" fontId="4" fillId="6" borderId="0" xfId="3" applyFont="1" applyFill="1"/>
    <xf numFmtId="0" fontId="9" fillId="6" borderId="31" xfId="3" applyFill="1" applyBorder="1"/>
    <xf numFmtId="0" fontId="28" fillId="6" borderId="30" xfId="3" applyFont="1" applyFill="1" applyBorder="1"/>
    <xf numFmtId="0" fontId="28" fillId="6" borderId="0" xfId="3" applyFont="1" applyFill="1"/>
    <xf numFmtId="0" fontId="28" fillId="6" borderId="31" xfId="3" applyFont="1" applyFill="1" applyBorder="1"/>
    <xf numFmtId="3" fontId="9" fillId="6" borderId="0" xfId="3" applyNumberFormat="1" applyFill="1"/>
    <xf numFmtId="3" fontId="28" fillId="6" borderId="0" xfId="3" applyNumberFormat="1" applyFont="1" applyFill="1"/>
    <xf numFmtId="169" fontId="9" fillId="3" borderId="0" xfId="3" applyNumberFormat="1" applyFill="1"/>
    <xf numFmtId="14" fontId="28" fillId="6" borderId="0" xfId="3" applyNumberFormat="1" applyFont="1" applyFill="1"/>
    <xf numFmtId="169" fontId="28" fillId="3" borderId="0" xfId="3" applyNumberFormat="1" applyFont="1" applyFill="1"/>
    <xf numFmtId="0" fontId="20" fillId="3" borderId="0" xfId="3" applyFont="1" applyFill="1"/>
    <xf numFmtId="0" fontId="28" fillId="6" borderId="24" xfId="3" applyFont="1" applyFill="1" applyBorder="1"/>
    <xf numFmtId="0" fontId="28" fillId="5" borderId="32" xfId="3" applyFont="1" applyFill="1" applyBorder="1"/>
    <xf numFmtId="165" fontId="28" fillId="6" borderId="32" xfId="3" applyNumberFormat="1" applyFont="1" applyFill="1" applyBorder="1"/>
    <xf numFmtId="0" fontId="28" fillId="6" borderId="26" xfId="3" applyFont="1" applyFill="1" applyBorder="1"/>
    <xf numFmtId="0" fontId="4" fillId="6" borderId="24" xfId="3" applyFont="1" applyFill="1" applyBorder="1"/>
    <xf numFmtId="0" fontId="4" fillId="5" borderId="32" xfId="3" applyFont="1" applyFill="1" applyBorder="1"/>
    <xf numFmtId="165" fontId="4" fillId="6" borderId="32" xfId="3" applyNumberFormat="1" applyFont="1" applyFill="1" applyBorder="1"/>
    <xf numFmtId="0" fontId="9" fillId="6" borderId="26" xfId="3" applyFill="1" applyBorder="1"/>
    <xf numFmtId="0" fontId="21" fillId="5" borderId="38" xfId="3" applyFont="1" applyFill="1" applyBorder="1" applyAlignment="1">
      <alignment horizontal="right"/>
    </xf>
    <xf numFmtId="0" fontId="33" fillId="5" borderId="38" xfId="3" applyFont="1" applyFill="1" applyBorder="1" applyAlignment="1">
      <alignment horizontal="right"/>
    </xf>
    <xf numFmtId="166" fontId="22" fillId="5" borderId="0" xfId="3" applyNumberFormat="1" applyFont="1" applyFill="1"/>
    <xf numFmtId="167" fontId="9" fillId="5" borderId="0" xfId="3" applyNumberFormat="1" applyFill="1"/>
    <xf numFmtId="166" fontId="34" fillId="5" borderId="0" xfId="3" applyNumberFormat="1" applyFont="1" applyFill="1"/>
    <xf numFmtId="167" fontId="28" fillId="5" borderId="0" xfId="3" applyNumberFormat="1" applyFont="1" applyFill="1"/>
    <xf numFmtId="168" fontId="4" fillId="6" borderId="32" xfId="3" applyNumberFormat="1" applyFont="1" applyFill="1" applyBorder="1"/>
    <xf numFmtId="0" fontId="9" fillId="6" borderId="0" xfId="3" applyFill="1"/>
    <xf numFmtId="165" fontId="9" fillId="6" borderId="0" xfId="3" applyNumberFormat="1" applyFill="1"/>
    <xf numFmtId="10" fontId="10" fillId="0" borderId="0" xfId="2" applyNumberFormat="1" applyFont="1"/>
    <xf numFmtId="4" fontId="6" fillId="0" borderId="5" xfId="0" applyNumberFormat="1" applyFont="1" applyBorder="1" applyAlignment="1">
      <alignment horizontal="right" wrapText="1"/>
    </xf>
    <xf numFmtId="4" fontId="6" fillId="0" borderId="21" xfId="0" applyNumberFormat="1" applyFont="1" applyBorder="1" applyAlignment="1">
      <alignment wrapText="1"/>
    </xf>
    <xf numFmtId="0" fontId="36" fillId="2" borderId="3" xfId="0" applyFont="1" applyFill="1" applyBorder="1" applyAlignment="1">
      <alignment horizontal="center"/>
    </xf>
    <xf numFmtId="0" fontId="36" fillId="2" borderId="20" xfId="0" applyFont="1" applyFill="1" applyBorder="1" applyAlignment="1">
      <alignment horizontal="center"/>
    </xf>
    <xf numFmtId="4" fontId="35" fillId="0" borderId="5" xfId="0" applyNumberFormat="1" applyFont="1" applyBorder="1" applyAlignment="1">
      <alignment horizontal="right" wrapText="1"/>
    </xf>
    <xf numFmtId="4" fontId="35" fillId="0" borderId="21" xfId="0" applyNumberFormat="1" applyFont="1" applyBorder="1" applyAlignment="1">
      <alignment wrapText="1"/>
    </xf>
    <xf numFmtId="4" fontId="35" fillId="3" borderId="5" xfId="0" applyNumberFormat="1" applyFont="1" applyFill="1" applyBorder="1" applyAlignment="1">
      <alignment horizontal="right" wrapText="1"/>
    </xf>
    <xf numFmtId="4" fontId="35" fillId="3" borderId="21" xfId="0" applyNumberFormat="1" applyFont="1" applyFill="1" applyBorder="1" applyAlignment="1">
      <alignment wrapText="1"/>
    </xf>
    <xf numFmtId="4" fontId="36" fillId="2" borderId="6" xfId="0" applyNumberFormat="1" applyFont="1" applyFill="1" applyBorder="1" applyAlignment="1">
      <alignment horizontal="right"/>
    </xf>
    <xf numFmtId="4" fontId="36" fillId="2" borderId="8" xfId="0" applyNumberFormat="1" applyFont="1" applyFill="1" applyBorder="1" applyAlignment="1">
      <alignment horizontal="right"/>
    </xf>
    <xf numFmtId="4" fontId="36" fillId="3" borderId="9" xfId="0" applyNumberFormat="1" applyFont="1" applyFill="1" applyBorder="1" applyAlignment="1">
      <alignment horizontal="right"/>
    </xf>
    <xf numFmtId="4" fontId="36" fillId="3" borderId="8" xfId="0" applyNumberFormat="1" applyFont="1" applyFill="1" applyBorder="1" applyAlignment="1">
      <alignment horizontal="right"/>
    </xf>
    <xf numFmtId="4" fontId="36" fillId="2" borderId="5" xfId="0" applyNumberFormat="1" applyFont="1" applyFill="1" applyBorder="1" applyAlignment="1">
      <alignment horizontal="center"/>
    </xf>
    <xf numFmtId="0" fontId="36" fillId="2" borderId="25" xfId="0" applyFont="1" applyFill="1" applyBorder="1" applyAlignment="1">
      <alignment horizontal="center"/>
    </xf>
    <xf numFmtId="4" fontId="36" fillId="0" borderId="9" xfId="0" applyNumberFormat="1" applyFont="1" applyBorder="1" applyAlignment="1">
      <alignment horizontal="right"/>
    </xf>
    <xf numFmtId="4" fontId="36" fillId="0" borderId="10" xfId="0" applyNumberFormat="1" applyFont="1" applyBorder="1" applyAlignment="1">
      <alignment horizontal="right"/>
    </xf>
    <xf numFmtId="4" fontId="35" fillId="0" borderId="9" xfId="0" applyNumberFormat="1" applyFont="1" applyBorder="1" applyAlignment="1">
      <alignment horizontal="right"/>
    </xf>
    <xf numFmtId="4" fontId="36" fillId="0" borderId="9" xfId="0" applyNumberFormat="1" applyFont="1" applyBorder="1"/>
    <xf numFmtId="4" fontId="36" fillId="0" borderId="14" xfId="0" applyNumberFormat="1" applyFont="1" applyBorder="1"/>
    <xf numFmtId="4" fontId="36" fillId="0" borderId="15" xfId="0" applyNumberFormat="1" applyFont="1" applyBorder="1"/>
    <xf numFmtId="0" fontId="10" fillId="0" borderId="16" xfId="0" applyFont="1" applyBorder="1"/>
    <xf numFmtId="0" fontId="10" fillId="0" borderId="7" xfId="0" applyFont="1" applyBorder="1"/>
    <xf numFmtId="0" fontId="38" fillId="0" borderId="0" xfId="0" applyFont="1" applyAlignment="1">
      <alignment horizontal="left" vertical="center" wrapText="1"/>
    </xf>
    <xf numFmtId="0" fontId="12" fillId="0" borderId="0" xfId="0" applyFont="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37" fillId="0" borderId="0" xfId="0" applyFont="1" applyAlignment="1">
      <alignment horizontal="center" wrapText="1"/>
    </xf>
    <xf numFmtId="0" fontId="10" fillId="0" borderId="1" xfId="0" applyFont="1" applyBorder="1"/>
    <xf numFmtId="4" fontId="1" fillId="0" borderId="33"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3" fontId="39" fillId="0" borderId="39" xfId="0" applyNumberFormat="1" applyFont="1" applyBorder="1" applyAlignment="1">
      <alignment horizont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14" fontId="41" fillId="0" borderId="0" xfId="0" applyNumberFormat="1" applyFont="1" applyAlignment="1">
      <alignment horizontal="center"/>
    </xf>
    <xf numFmtId="0" fontId="2" fillId="2" borderId="3" xfId="0" applyFont="1" applyFill="1" applyBorder="1" applyAlignment="1">
      <alignment horizontal="center"/>
    </xf>
    <xf numFmtId="0" fontId="2" fillId="2" borderId="20" xfId="0" applyFont="1" applyFill="1" applyBorder="1" applyAlignment="1">
      <alignment horizontal="center"/>
    </xf>
    <xf numFmtId="4" fontId="2" fillId="2" borderId="8" xfId="0" applyNumberFormat="1" applyFont="1" applyFill="1" applyBorder="1" applyAlignment="1">
      <alignment horizontal="right"/>
    </xf>
    <xf numFmtId="4" fontId="2" fillId="3" borderId="9" xfId="0" applyNumberFormat="1" applyFont="1" applyFill="1" applyBorder="1" applyAlignment="1">
      <alignment horizontal="right"/>
    </xf>
    <xf numFmtId="4" fontId="2" fillId="3" borderId="8" xfId="0" applyNumberFormat="1" applyFont="1" applyFill="1" applyBorder="1" applyAlignment="1">
      <alignment horizontal="right"/>
    </xf>
    <xf numFmtId="4" fontId="2" fillId="2" borderId="5" xfId="0" applyNumberFormat="1" applyFont="1" applyFill="1" applyBorder="1" applyAlignment="1">
      <alignment horizontal="center"/>
    </xf>
    <xf numFmtId="0" fontId="2" fillId="2" borderId="25" xfId="0" applyFont="1" applyFill="1" applyBorder="1" applyAlignment="1">
      <alignment horizontal="center"/>
    </xf>
    <xf numFmtId="4" fontId="6" fillId="0" borderId="5" xfId="0" applyNumberFormat="1" applyFont="1" applyBorder="1" applyAlignment="1">
      <alignment wrapText="1"/>
    </xf>
    <xf numFmtId="4" fontId="6" fillId="0" borderId="21" xfId="0" applyNumberFormat="1" applyFont="1" applyBorder="1" applyAlignment="1">
      <alignment vertical="center" wrapText="1"/>
    </xf>
    <xf numFmtId="4" fontId="6" fillId="0" borderId="5" xfId="0" applyNumberFormat="1" applyFont="1" applyBorder="1" applyAlignment="1">
      <alignment vertical="center" wrapText="1"/>
    </xf>
    <xf numFmtId="4" fontId="2" fillId="4" borderId="14" xfId="0" applyNumberFormat="1" applyFont="1" applyFill="1" applyBorder="1" applyAlignment="1">
      <alignment horizontal="right"/>
    </xf>
    <xf numFmtId="4" fontId="2" fillId="4" borderId="15" xfId="0" applyNumberFormat="1" applyFont="1" applyFill="1" applyBorder="1" applyAlignment="1">
      <alignment horizontal="right"/>
    </xf>
    <xf numFmtId="4" fontId="2" fillId="0" borderId="9" xfId="0" applyNumberFormat="1" applyFont="1" applyBorder="1" applyAlignment="1">
      <alignment horizontal="right"/>
    </xf>
    <xf numFmtId="4" fontId="2" fillId="0" borderId="10" xfId="0" applyNumberFormat="1" applyFont="1" applyBorder="1" applyAlignment="1">
      <alignment horizontal="right"/>
    </xf>
    <xf numFmtId="4" fontId="6" fillId="0" borderId="9" xfId="0" applyNumberFormat="1" applyFont="1" applyBorder="1" applyAlignment="1">
      <alignment horizontal="right"/>
    </xf>
    <xf numFmtId="4" fontId="2" fillId="0" borderId="9" xfId="0" applyNumberFormat="1" applyFont="1" applyBorder="1"/>
    <xf numFmtId="4" fontId="2" fillId="0" borderId="14" xfId="0" applyNumberFormat="1" applyFont="1" applyBorder="1"/>
  </cellXfs>
  <cellStyles count="4">
    <cellStyle name="Normaallaad 4" xfId="1" xr:uid="{00000000-0005-0000-0000-000000000000}"/>
    <cellStyle name="Normaallaad 4 2" xfId="3" xr:uid="{066EBE09-BD97-499B-A383-1BD34E31CAF2}"/>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532\900532%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HenriT\RKAS%20Pilv\Finantsosakond\Kinnistup&#245;hiselt%20tehtud%20t&#246;&#246;d\RIIA15TARTU\SKA\2024.01.22_RIIA15TARTU_&#220;&#220;RIMUDEL_2025.%20a_SKA%20v&#228;henamine.xlsm" TargetMode="External"/><Relationship Id="rId1" Type="http://schemas.openxmlformats.org/officeDocument/2006/relationships/externalLinkPath" Target="file:///C:\Users\HenriT\RKAS%20Pilv\Finantsosakond\Kinnistup&#245;hiselt%20tehtud%20t&#246;&#246;d\RIIA15TARTU\SKA\2024.01.22_RIIA15TARTU_&#220;&#220;RIMUDEL_2025.%20a_SKA%20v&#228;henamin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UDEL"/>
      <sheetName val="Taustainfo"/>
      <sheetName val="Päring"/>
      <sheetName val="Maksumuse tabel"/>
      <sheetName val="Lisa 3_TEHIK"/>
      <sheetName val="Annuiteetgraafik BIL_TEHIK"/>
      <sheetName val="--"/>
      <sheetName val="Annuiteetgraafik INV_TEHIK"/>
      <sheetName val="----"/>
      <sheetName val="-"/>
      <sheetName val="Annuiteetgraafik TS_TEHIK"/>
      <sheetName val="Lisa 6.1.R15"/>
      <sheetName val="#Lisa 1 üürnike vahel"/>
      <sheetName val="Kontorimööbel"/>
      <sheetName val="Eritellimusmööbel"/>
      <sheetName val="Lisa 3_SKA"/>
      <sheetName val="Annuiteetgraafik BIL_SKA"/>
      <sheetName val="_"/>
      <sheetName val="Annuiteetgraafik INV_SKA"/>
      <sheetName val="__"/>
      <sheetName val="Annuiteetgraafik TS_SKA"/>
      <sheetName val="___"/>
    </sheetNames>
    <sheetDataSet>
      <sheetData sheetId="0">
        <row r="2">
          <cell r="BA2">
            <v>5.8000000000000003E-2</v>
          </cell>
        </row>
      </sheetData>
      <sheetData sheetId="1"/>
      <sheetData sheetId="2"/>
      <sheetData sheetId="3"/>
      <sheetData sheetId="4">
        <row r="9">
          <cell r="E9">
            <v>129.4</v>
          </cell>
        </row>
      </sheetData>
      <sheetData sheetId="5"/>
      <sheetData sheetId="6"/>
      <sheetData sheetId="7"/>
      <sheetData sheetId="8"/>
      <sheetData sheetId="9"/>
      <sheetData sheetId="10"/>
      <sheetData sheetId="11"/>
      <sheetData sheetId="12"/>
      <sheetData sheetId="13"/>
      <sheetData sheetId="14"/>
      <sheetData sheetId="15">
        <row r="6">
          <cell r="D6" t="str">
            <v>Pepleri tn 35, Tartu</v>
          </cell>
        </row>
      </sheetData>
      <sheetData sheetId="16"/>
      <sheetData sheetId="17"/>
      <sheetData sheetId="18"/>
      <sheetData sheetId="19"/>
      <sheetData sheetId="20"/>
      <sheetData sheetId="21">
        <row r="63">
          <cell r="H63">
            <v>121168.67566732445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A7EE1-74B2-439B-B546-DA2F57FEAB5D}">
  <dimension ref="A1:L44"/>
  <sheetViews>
    <sheetView tabSelected="1" workbookViewId="0">
      <selection activeCell="B1" sqref="B1"/>
    </sheetView>
  </sheetViews>
  <sheetFormatPr defaultColWidth="9.1796875" defaultRowHeight="14" x14ac:dyDescent="0.3"/>
  <cols>
    <col min="1" max="1" width="1.81640625" style="1" customWidth="1"/>
    <col min="2" max="2" width="7.7265625" style="1" customWidth="1"/>
    <col min="3" max="3" width="7.81640625" style="1" customWidth="1"/>
    <col min="4" max="4" width="60.54296875" style="1" customWidth="1"/>
    <col min="5" max="6" width="14" style="1" customWidth="1"/>
    <col min="7" max="7" width="25.453125" style="1" customWidth="1"/>
    <col min="8" max="8" width="35.453125" style="1" customWidth="1"/>
    <col min="9" max="9" width="8.54296875" style="1" customWidth="1"/>
    <col min="10" max="10" width="9.1796875" style="1"/>
    <col min="11" max="11" width="11.26953125" style="1" bestFit="1" customWidth="1"/>
    <col min="12" max="12" width="10.1796875" style="1" bestFit="1" customWidth="1"/>
    <col min="13" max="16384" width="9.1796875" style="1"/>
  </cols>
  <sheetData>
    <row r="1" spans="1:12" x14ac:dyDescent="0.3">
      <c r="H1" s="53" t="s">
        <v>0</v>
      </c>
    </row>
    <row r="2" spans="1:12" ht="15" customHeight="1" x14ac:dyDescent="0.3"/>
    <row r="3" spans="1:12" ht="18.75" customHeight="1" x14ac:dyDescent="0.35">
      <c r="A3" s="234" t="s">
        <v>77</v>
      </c>
      <c r="B3" s="234"/>
      <c r="C3" s="234"/>
      <c r="D3" s="234"/>
      <c r="E3" s="234"/>
      <c r="F3" s="234"/>
      <c r="G3" s="234"/>
      <c r="H3" s="234"/>
    </row>
    <row r="4" spans="1:12" ht="16.5" customHeight="1" x14ac:dyDescent="0.3"/>
    <row r="5" spans="1:12" x14ac:dyDescent="0.3">
      <c r="C5" s="3" t="s">
        <v>1</v>
      </c>
      <c r="D5" s="7" t="s">
        <v>2</v>
      </c>
      <c r="I5" s="58"/>
    </row>
    <row r="6" spans="1:12" x14ac:dyDescent="0.3">
      <c r="C6" s="3" t="s">
        <v>3</v>
      </c>
      <c r="D6" s="4" t="s">
        <v>4</v>
      </c>
      <c r="G6" s="204"/>
      <c r="H6" s="59"/>
      <c r="I6" s="58"/>
      <c r="K6" s="60"/>
    </row>
    <row r="7" spans="1:12" ht="15.5" x14ac:dyDescent="0.35">
      <c r="H7" s="2"/>
      <c r="I7" s="58"/>
      <c r="J7" s="3"/>
      <c r="K7" s="60"/>
    </row>
    <row r="8" spans="1:12" ht="14.25" customHeight="1" x14ac:dyDescent="0.3">
      <c r="D8" s="5" t="s">
        <v>5</v>
      </c>
      <c r="E8" s="6">
        <v>1372.3</v>
      </c>
      <c r="F8" s="7" t="s">
        <v>6</v>
      </c>
      <c r="G8" s="8"/>
    </row>
    <row r="9" spans="1:12" ht="14.25" customHeight="1" x14ac:dyDescent="0.3">
      <c r="D9" s="5" t="s">
        <v>7</v>
      </c>
      <c r="E9" s="90">
        <v>1980</v>
      </c>
      <c r="F9" s="7" t="s">
        <v>6</v>
      </c>
      <c r="G9" s="8"/>
      <c r="J9" s="8"/>
    </row>
    <row r="10" spans="1:12" x14ac:dyDescent="0.3">
      <c r="D10" s="138"/>
      <c r="E10" s="139"/>
      <c r="F10" s="8"/>
      <c r="G10" s="8"/>
      <c r="J10" s="8"/>
    </row>
    <row r="11" spans="1:12" ht="14.25" customHeight="1" thickBot="1" x14ac:dyDescent="0.35">
      <c r="D11" s="138"/>
      <c r="E11" s="147"/>
      <c r="F11" s="148"/>
      <c r="G11" s="8"/>
      <c r="J11" s="8"/>
    </row>
    <row r="12" spans="1:12" ht="16.5" x14ac:dyDescent="0.3">
      <c r="B12" s="9" t="s">
        <v>8</v>
      </c>
      <c r="C12" s="47"/>
      <c r="D12" s="47"/>
      <c r="E12" s="247" t="s">
        <v>84</v>
      </c>
      <c r="F12" s="248" t="s">
        <v>10</v>
      </c>
      <c r="G12" s="41" t="s">
        <v>11</v>
      </c>
      <c r="H12" s="11" t="s">
        <v>12</v>
      </c>
    </row>
    <row r="13" spans="1:12" ht="15" customHeight="1" x14ac:dyDescent="0.3">
      <c r="B13" s="46"/>
      <c r="C13" s="61" t="s">
        <v>13</v>
      </c>
      <c r="D13" s="62"/>
      <c r="E13" s="205">
        <f>F13/$E$8</f>
        <v>1.0667041908609796</v>
      </c>
      <c r="F13" s="206">
        <f>'Annuiteetgraafik BIL'!F17</f>
        <v>1463.8381611185223</v>
      </c>
      <c r="G13" s="239" t="s">
        <v>14</v>
      </c>
      <c r="H13" s="243"/>
      <c r="J13" s="3"/>
      <c r="K13" s="63"/>
      <c r="L13" s="64"/>
    </row>
    <row r="14" spans="1:12" ht="15" customHeight="1" x14ac:dyDescent="0.3">
      <c r="B14" s="46"/>
      <c r="C14" s="61" t="s">
        <v>15</v>
      </c>
      <c r="D14" s="62"/>
      <c r="E14" s="205">
        <f t="shared" ref="E14:E20" si="0">F14/$E$8</f>
        <v>5.5449511125016642</v>
      </c>
      <c r="F14" s="206">
        <f>'Annuiteetgraafik INV'!F21</f>
        <v>7609.336411686033</v>
      </c>
      <c r="G14" s="240"/>
      <c r="H14" s="244"/>
      <c r="J14" s="3"/>
      <c r="K14" s="63"/>
      <c r="L14" s="64"/>
    </row>
    <row r="15" spans="1:12" ht="15" customHeight="1" x14ac:dyDescent="0.3">
      <c r="B15" s="46"/>
      <c r="C15" s="61" t="s">
        <v>16</v>
      </c>
      <c r="D15" s="62"/>
      <c r="E15" s="205">
        <f t="shared" si="0"/>
        <v>1.3283158775887343</v>
      </c>
      <c r="F15" s="206">
        <f>'Annuiteetgraafik TS'!F15</f>
        <v>1822.8478788150198</v>
      </c>
      <c r="G15" s="240"/>
      <c r="H15" s="244"/>
      <c r="J15" s="3"/>
      <c r="K15" s="63"/>
      <c r="L15" s="64"/>
    </row>
    <row r="16" spans="1:12" ht="15" customHeight="1" x14ac:dyDescent="0.3">
      <c r="B16" s="13">
        <v>400</v>
      </c>
      <c r="C16" s="235" t="s">
        <v>17</v>
      </c>
      <c r="D16" s="225"/>
      <c r="E16" s="205">
        <f t="shared" si="0"/>
        <v>2.1041749829914833</v>
      </c>
      <c r="F16" s="130">
        <v>2887.5593291592127</v>
      </c>
      <c r="G16" s="240"/>
      <c r="H16" s="244"/>
      <c r="J16" s="3"/>
      <c r="K16" s="63"/>
      <c r="L16" s="64"/>
    </row>
    <row r="17" spans="2:12" ht="15" customHeight="1" x14ac:dyDescent="0.3">
      <c r="B17" s="13">
        <v>400</v>
      </c>
      <c r="C17" s="235" t="s">
        <v>18</v>
      </c>
      <c r="D17" s="225"/>
      <c r="E17" s="205">
        <f t="shared" si="0"/>
        <v>0.45762588355315892</v>
      </c>
      <c r="F17" s="130">
        <v>628</v>
      </c>
      <c r="G17" s="241"/>
      <c r="H17" s="244"/>
      <c r="J17" s="3"/>
      <c r="K17" s="63"/>
      <c r="L17" s="64"/>
    </row>
    <row r="18" spans="2:12" ht="15" customHeight="1" x14ac:dyDescent="0.3">
      <c r="B18" s="13">
        <v>100</v>
      </c>
      <c r="C18" s="48" t="s">
        <v>19</v>
      </c>
      <c r="D18" s="49"/>
      <c r="E18" s="205">
        <f t="shared" si="0"/>
        <v>0.34967258293321379</v>
      </c>
      <c r="F18" s="206">
        <v>479.85568555924925</v>
      </c>
      <c r="G18" s="236" t="s">
        <v>20</v>
      </c>
      <c r="H18" s="244"/>
      <c r="J18" s="3"/>
      <c r="K18" s="63"/>
      <c r="L18" s="64"/>
    </row>
    <row r="19" spans="2:12" ht="15" customHeight="1" x14ac:dyDescent="0.3">
      <c r="B19" s="13">
        <v>200</v>
      </c>
      <c r="C19" s="12" t="s">
        <v>21</v>
      </c>
      <c r="D19" s="40"/>
      <c r="E19" s="205">
        <f t="shared" si="0"/>
        <v>0.52450897154068199</v>
      </c>
      <c r="F19" s="206">
        <v>719.7836616452779</v>
      </c>
      <c r="G19" s="237"/>
      <c r="H19" s="244"/>
      <c r="J19" s="3"/>
      <c r="K19" s="63"/>
      <c r="L19" s="64"/>
    </row>
    <row r="20" spans="2:12" ht="15" customHeight="1" x14ac:dyDescent="0.3">
      <c r="B20" s="13">
        <v>500</v>
      </c>
      <c r="C20" s="12" t="s">
        <v>22</v>
      </c>
      <c r="D20" s="40"/>
      <c r="E20" s="205">
        <f t="shared" si="0"/>
        <v>0.10927265383387813</v>
      </c>
      <c r="F20" s="206">
        <v>149.95486285623096</v>
      </c>
      <c r="G20" s="238"/>
      <c r="H20" s="245"/>
      <c r="J20" s="3"/>
      <c r="K20" s="63"/>
      <c r="L20" s="64"/>
    </row>
    <row r="21" spans="2:12" x14ac:dyDescent="0.3">
      <c r="B21" s="14"/>
      <c r="C21" s="15" t="s">
        <v>23</v>
      </c>
      <c r="D21" s="15"/>
      <c r="E21" s="16">
        <f>SUM(E13:E20)</f>
        <v>11.485226255803797</v>
      </c>
      <c r="F21" s="249">
        <f>SUM(F13:F20)</f>
        <v>15761.175990839547</v>
      </c>
      <c r="G21" s="42"/>
      <c r="H21" s="17"/>
      <c r="K21" s="63"/>
      <c r="L21" s="64"/>
    </row>
    <row r="22" spans="2:12" x14ac:dyDescent="0.3">
      <c r="B22" s="18"/>
      <c r="C22" s="19"/>
      <c r="D22" s="19"/>
      <c r="E22" s="250"/>
      <c r="F22" s="251"/>
      <c r="G22" s="55"/>
      <c r="H22" s="21"/>
      <c r="K22" s="63"/>
      <c r="L22" s="64"/>
    </row>
    <row r="23" spans="2:12" ht="16.5" x14ac:dyDescent="0.3">
      <c r="B23" s="22" t="s">
        <v>24</v>
      </c>
      <c r="C23" s="15"/>
      <c r="D23" s="15"/>
      <c r="E23" s="252" t="s">
        <v>84</v>
      </c>
      <c r="F23" s="253" t="s">
        <v>10</v>
      </c>
      <c r="G23" s="52" t="s">
        <v>11</v>
      </c>
      <c r="H23" s="24" t="s">
        <v>12</v>
      </c>
      <c r="K23" s="63"/>
      <c r="L23" s="64"/>
    </row>
    <row r="24" spans="2:12" ht="15.75" customHeight="1" x14ac:dyDescent="0.3">
      <c r="B24" s="13">
        <v>300</v>
      </c>
      <c r="C24" s="225" t="s">
        <v>25</v>
      </c>
      <c r="D24" s="226"/>
      <c r="E24" s="254">
        <f t="shared" ref="E24:E29" si="1">F24/$E$8</f>
        <v>1.9230881093677503</v>
      </c>
      <c r="F24" s="255">
        <v>2639.0538124853638</v>
      </c>
      <c r="G24" s="60" t="s">
        <v>26</v>
      </c>
      <c r="H24" s="230" t="s">
        <v>27</v>
      </c>
      <c r="J24" s="3"/>
      <c r="K24" s="63"/>
      <c r="L24" s="64"/>
    </row>
    <row r="25" spans="2:12" ht="15" customHeight="1" x14ac:dyDescent="0.3">
      <c r="B25" s="13">
        <v>600</v>
      </c>
      <c r="C25" s="12" t="s">
        <v>28</v>
      </c>
      <c r="D25" s="40"/>
      <c r="E25" s="256"/>
      <c r="F25" s="255"/>
      <c r="G25" s="134"/>
      <c r="H25" s="231"/>
      <c r="J25" s="3"/>
      <c r="K25" s="63"/>
      <c r="L25" s="64"/>
    </row>
    <row r="26" spans="2:12" ht="15" customHeight="1" x14ac:dyDescent="0.3">
      <c r="B26" s="13"/>
      <c r="C26" s="12">
        <v>610</v>
      </c>
      <c r="D26" s="40" t="s">
        <v>29</v>
      </c>
      <c r="E26" s="256">
        <f t="shared" si="1"/>
        <v>0.6782829003129095</v>
      </c>
      <c r="F26" s="255">
        <v>930.80762409940564</v>
      </c>
      <c r="G26" s="233" t="s">
        <v>30</v>
      </c>
      <c r="H26" s="231"/>
      <c r="J26" s="3"/>
      <c r="K26" s="63"/>
      <c r="L26" s="64"/>
    </row>
    <row r="27" spans="2:12" x14ac:dyDescent="0.3">
      <c r="B27" s="13"/>
      <c r="C27" s="12">
        <v>620</v>
      </c>
      <c r="D27" s="40" t="s">
        <v>31</v>
      </c>
      <c r="E27" s="256">
        <f t="shared" si="1"/>
        <v>1.099009932911295</v>
      </c>
      <c r="F27" s="255">
        <v>1508.1713309341701</v>
      </c>
      <c r="G27" s="233"/>
      <c r="H27" s="231"/>
      <c r="J27" s="3"/>
      <c r="K27" s="63"/>
      <c r="L27" s="64"/>
    </row>
    <row r="28" spans="2:12" x14ac:dyDescent="0.3">
      <c r="B28" s="13"/>
      <c r="C28" s="12">
        <v>630</v>
      </c>
      <c r="D28" s="40" t="s">
        <v>32</v>
      </c>
      <c r="E28" s="256">
        <f t="shared" si="1"/>
        <v>3.4233467452768521E-2</v>
      </c>
      <c r="F28" s="255">
        <v>46.978587385434238</v>
      </c>
      <c r="G28" s="233"/>
      <c r="H28" s="231"/>
      <c r="J28" s="3"/>
      <c r="K28" s="63"/>
      <c r="L28" s="64"/>
    </row>
    <row r="29" spans="2:12" ht="15.75" customHeight="1" x14ac:dyDescent="0.3">
      <c r="B29" s="13">
        <v>700</v>
      </c>
      <c r="C29" s="225" t="s">
        <v>33</v>
      </c>
      <c r="D29" s="226"/>
      <c r="E29" s="256">
        <f t="shared" si="1"/>
        <v>6.2417212758180671E-2</v>
      </c>
      <c r="F29" s="255">
        <v>85.655141068051336</v>
      </c>
      <c r="G29" s="135" t="s">
        <v>26</v>
      </c>
      <c r="H29" s="232"/>
      <c r="J29" s="3"/>
      <c r="K29" s="63"/>
      <c r="L29" s="64"/>
    </row>
    <row r="30" spans="2:12" ht="15" customHeight="1" thickBot="1" x14ac:dyDescent="0.35">
      <c r="B30" s="25"/>
      <c r="C30" s="26" t="s">
        <v>34</v>
      </c>
      <c r="D30" s="26"/>
      <c r="E30" s="257">
        <f>SUM(E24:E29)</f>
        <v>3.797031622802904</v>
      </c>
      <c r="F30" s="258">
        <f>SUM(F24:F29)</f>
        <v>5210.6664959724249</v>
      </c>
      <c r="G30" s="43"/>
      <c r="H30" s="27"/>
      <c r="K30" s="63"/>
      <c r="L30" s="64"/>
    </row>
    <row r="31" spans="2:12" ht="17.25" customHeight="1" x14ac:dyDescent="0.3">
      <c r="B31" s="28"/>
      <c r="C31" s="8"/>
      <c r="D31" s="8"/>
      <c r="E31" s="259"/>
      <c r="F31" s="260"/>
      <c r="G31" s="31"/>
    </row>
    <row r="32" spans="2:12" ht="15" customHeight="1" x14ac:dyDescent="0.3">
      <c r="B32" s="228" t="s">
        <v>35</v>
      </c>
      <c r="C32" s="228"/>
      <c r="D32" s="228"/>
      <c r="E32" s="259">
        <f>E30+E21</f>
        <v>15.2822578786067</v>
      </c>
      <c r="F32" s="260">
        <f>ROUND(F30+F21,2)</f>
        <v>20971.84</v>
      </c>
      <c r="G32" s="31"/>
    </row>
    <row r="33" spans="2:8" x14ac:dyDescent="0.3">
      <c r="B33" s="28" t="s">
        <v>36</v>
      </c>
      <c r="C33" s="56"/>
      <c r="D33" s="32">
        <v>0.22</v>
      </c>
      <c r="E33" s="261">
        <f>E32*D33</f>
        <v>3.3620967332934741</v>
      </c>
      <c r="F33" s="260">
        <f>ROUND(F32*D33,2)</f>
        <v>4613.8</v>
      </c>
    </row>
    <row r="34" spans="2:8" x14ac:dyDescent="0.3">
      <c r="B34" s="8" t="s">
        <v>37</v>
      </c>
      <c r="C34" s="8"/>
      <c r="D34" s="8"/>
      <c r="E34" s="259">
        <f>E33+E32</f>
        <v>18.644354611900173</v>
      </c>
      <c r="F34" s="260">
        <f>F33+F32</f>
        <v>25585.64</v>
      </c>
      <c r="G34" s="31"/>
    </row>
    <row r="35" spans="2:8" x14ac:dyDescent="0.3">
      <c r="B35" s="8" t="s">
        <v>38</v>
      </c>
      <c r="C35" s="8"/>
      <c r="D35" s="8"/>
      <c r="E35" s="262" t="s">
        <v>78</v>
      </c>
      <c r="F35" s="260">
        <f>F32*12</f>
        <v>251662.08000000002</v>
      </c>
      <c r="G35" s="34"/>
      <c r="H35" s="35"/>
    </row>
    <row r="36" spans="2:8" ht="14.5" thickBot="1" x14ac:dyDescent="0.35">
      <c r="B36" s="8" t="s">
        <v>39</v>
      </c>
      <c r="C36" s="8"/>
      <c r="D36" s="8"/>
      <c r="E36" s="263" t="s">
        <v>78</v>
      </c>
      <c r="F36" s="37">
        <f>F34*12</f>
        <v>307027.68</v>
      </c>
      <c r="G36" s="38"/>
      <c r="H36" s="39"/>
    </row>
    <row r="37" spans="2:8" ht="15.5" x14ac:dyDescent="0.35">
      <c r="B37" s="229"/>
      <c r="C37" s="229"/>
      <c r="D37" s="229"/>
      <c r="E37" s="229"/>
      <c r="F37" s="229"/>
      <c r="G37" s="57"/>
      <c r="H37" s="2"/>
    </row>
    <row r="38" spans="2:8" ht="60.75" customHeight="1" x14ac:dyDescent="0.3">
      <c r="B38" s="227" t="s">
        <v>40</v>
      </c>
      <c r="C38" s="227"/>
      <c r="D38" s="227"/>
      <c r="E38" s="227"/>
      <c r="F38" s="227"/>
      <c r="G38" s="227"/>
      <c r="H38" s="227"/>
    </row>
    <row r="39" spans="2:8" ht="15.5" x14ac:dyDescent="0.35">
      <c r="B39" s="89"/>
      <c r="C39" s="2"/>
      <c r="D39" s="2"/>
      <c r="E39" s="2"/>
      <c r="F39" s="2"/>
      <c r="G39" s="2"/>
      <c r="H39" s="2"/>
    </row>
    <row r="40" spans="2:8" ht="15.5" x14ac:dyDescent="0.35">
      <c r="B40" s="2"/>
      <c r="C40" s="2"/>
      <c r="D40" s="2"/>
      <c r="E40" s="2"/>
      <c r="F40" s="2"/>
      <c r="G40" s="2"/>
      <c r="H40" s="2"/>
    </row>
    <row r="41" spans="2:8" x14ac:dyDescent="0.3">
      <c r="B41" s="8" t="s">
        <v>41</v>
      </c>
      <c r="C41" s="8"/>
      <c r="D41" s="8"/>
      <c r="E41" s="8" t="s">
        <v>42</v>
      </c>
    </row>
    <row r="43" spans="2:8" x14ac:dyDescent="0.3">
      <c r="B43" s="54" t="s">
        <v>43</v>
      </c>
      <c r="C43" s="54"/>
      <c r="D43" s="54"/>
      <c r="E43" s="54" t="s">
        <v>43</v>
      </c>
      <c r="F43" s="54"/>
      <c r="G43" s="54"/>
    </row>
    <row r="44" spans="2:8" ht="15.5" x14ac:dyDescent="0.35">
      <c r="B44" s="2"/>
      <c r="C44" s="2"/>
      <c r="D44" s="2"/>
      <c r="E44" s="2"/>
      <c r="F44" s="2"/>
      <c r="G44" s="2"/>
      <c r="H44" s="2"/>
    </row>
  </sheetData>
  <mergeCells count="13">
    <mergeCell ref="B38:H38"/>
    <mergeCell ref="C24:D24"/>
    <mergeCell ref="H24:H29"/>
    <mergeCell ref="G26:G28"/>
    <mergeCell ref="C29:D29"/>
    <mergeCell ref="B32:D32"/>
    <mergeCell ref="B37:F37"/>
    <mergeCell ref="A3:H3"/>
    <mergeCell ref="G13:G17"/>
    <mergeCell ref="H13:H20"/>
    <mergeCell ref="C16:D16"/>
    <mergeCell ref="C17:D17"/>
    <mergeCell ref="G18:G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zoomScaleNormal="100" workbookViewId="0">
      <selection activeCell="I33" sqref="I33"/>
    </sheetView>
  </sheetViews>
  <sheetFormatPr defaultColWidth="9.1796875" defaultRowHeight="14" x14ac:dyDescent="0.3"/>
  <cols>
    <col min="1" max="1" width="1.81640625" style="1" customWidth="1"/>
    <col min="2" max="2" width="7.7265625" style="1" customWidth="1"/>
    <col min="3" max="3" width="7.81640625" style="1" customWidth="1"/>
    <col min="4" max="4" width="60.54296875" style="1" customWidth="1"/>
    <col min="5" max="8" width="14" style="1" customWidth="1"/>
    <col min="9" max="9" width="25.453125" style="1" customWidth="1"/>
    <col min="10" max="10" width="35.453125" style="1" customWidth="1"/>
    <col min="11" max="11" width="8.54296875" style="1" customWidth="1"/>
    <col min="12" max="12" width="9.1796875" style="1"/>
    <col min="13" max="13" width="11.26953125" style="1" bestFit="1" customWidth="1"/>
    <col min="14" max="14" width="10.1796875" style="1" bestFit="1" customWidth="1"/>
    <col min="15" max="16384" width="9.1796875" style="1"/>
  </cols>
  <sheetData>
    <row r="1" spans="1:14" x14ac:dyDescent="0.3">
      <c r="J1" s="53" t="s">
        <v>0</v>
      </c>
    </row>
    <row r="2" spans="1:14" ht="15" customHeight="1" x14ac:dyDescent="0.3"/>
    <row r="3" spans="1:14" ht="18.75" customHeight="1" x14ac:dyDescent="0.35">
      <c r="A3" s="234" t="s">
        <v>77</v>
      </c>
      <c r="B3" s="234"/>
      <c r="C3" s="234"/>
      <c r="D3" s="234"/>
      <c r="E3" s="234"/>
      <c r="F3" s="234"/>
      <c r="G3" s="234"/>
      <c r="H3" s="234"/>
      <c r="I3" s="234"/>
      <c r="J3" s="234"/>
    </row>
    <row r="4" spans="1:14" ht="16.5" customHeight="1" x14ac:dyDescent="0.3"/>
    <row r="5" spans="1:14" x14ac:dyDescent="0.3">
      <c r="C5" s="3" t="s">
        <v>1</v>
      </c>
      <c r="D5" s="7" t="s">
        <v>2</v>
      </c>
      <c r="G5" s="145"/>
      <c r="K5" s="58"/>
    </row>
    <row r="6" spans="1:14" x14ac:dyDescent="0.3">
      <c r="C6" s="3" t="s">
        <v>3</v>
      </c>
      <c r="D6" s="4" t="s">
        <v>4</v>
      </c>
      <c r="G6" s="145"/>
      <c r="H6" s="204"/>
      <c r="I6" s="204"/>
      <c r="J6" s="59"/>
      <c r="K6" s="58"/>
      <c r="M6" s="60"/>
    </row>
    <row r="7" spans="1:14" ht="15.5" x14ac:dyDescent="0.35">
      <c r="J7" s="2"/>
      <c r="K7" s="58"/>
      <c r="L7" s="3"/>
      <c r="M7" s="60"/>
    </row>
    <row r="8" spans="1:14" ht="14.25" customHeight="1" x14ac:dyDescent="0.3">
      <c r="D8" s="5" t="s">
        <v>5</v>
      </c>
      <c r="E8" s="6">
        <v>1544.1493738819318</v>
      </c>
      <c r="F8" s="7" t="s">
        <v>6</v>
      </c>
      <c r="G8" s="6">
        <v>1372.3</v>
      </c>
      <c r="H8" s="7" t="s">
        <v>6</v>
      </c>
      <c r="I8" s="8"/>
    </row>
    <row r="9" spans="1:14" ht="14.25" customHeight="1" x14ac:dyDescent="0.3">
      <c r="D9" s="5" t="s">
        <v>7</v>
      </c>
      <c r="E9" s="90">
        <v>1980</v>
      </c>
      <c r="F9" s="7" t="s">
        <v>6</v>
      </c>
      <c r="G9" s="90">
        <v>1980</v>
      </c>
      <c r="H9" s="7" t="s">
        <v>6</v>
      </c>
      <c r="I9" s="8"/>
      <c r="L9" s="8"/>
    </row>
    <row r="10" spans="1:14" x14ac:dyDescent="0.3">
      <c r="D10" s="138"/>
      <c r="E10" s="139"/>
      <c r="F10" s="8"/>
      <c r="G10" s="146"/>
      <c r="H10" s="146"/>
      <c r="I10" s="8"/>
      <c r="L10" s="8"/>
    </row>
    <row r="11" spans="1:14" ht="14.25" customHeight="1" x14ac:dyDescent="0.3">
      <c r="D11" s="138"/>
      <c r="E11" s="147"/>
      <c r="F11" s="148"/>
      <c r="G11" s="246"/>
      <c r="H11" s="246"/>
      <c r="I11" s="8"/>
      <c r="L11" s="8"/>
    </row>
    <row r="12" spans="1:14" ht="14.25" customHeight="1" thickBot="1" x14ac:dyDescent="0.35">
      <c r="D12" s="138"/>
      <c r="E12" s="242" t="s">
        <v>75</v>
      </c>
      <c r="F12" s="242"/>
      <c r="G12" s="242" t="s">
        <v>76</v>
      </c>
      <c r="H12" s="242"/>
      <c r="I12" s="8"/>
      <c r="L12" s="8"/>
    </row>
    <row r="13" spans="1:14" ht="16.5" x14ac:dyDescent="0.3">
      <c r="B13" s="9" t="s">
        <v>8</v>
      </c>
      <c r="C13" s="47"/>
      <c r="D13" s="47"/>
      <c r="E13" s="207" t="s">
        <v>83</v>
      </c>
      <c r="F13" s="208" t="s">
        <v>10</v>
      </c>
      <c r="G13" s="10" t="s">
        <v>9</v>
      </c>
      <c r="H13" s="44" t="s">
        <v>10</v>
      </c>
      <c r="I13" s="41" t="s">
        <v>11</v>
      </c>
      <c r="J13" s="11" t="s">
        <v>12</v>
      </c>
    </row>
    <row r="14" spans="1:14" ht="15" customHeight="1" x14ac:dyDescent="0.3">
      <c r="B14" s="46"/>
      <c r="C14" s="61" t="s">
        <v>13</v>
      </c>
      <c r="D14" s="62"/>
      <c r="E14" s="209">
        <f>F14/$E$8</f>
        <v>1.0705665992982278</v>
      </c>
      <c r="F14" s="210">
        <v>1653.1147440052673</v>
      </c>
      <c r="G14" s="205">
        <f>H14/$G$8</f>
        <v>1.0667041908609796</v>
      </c>
      <c r="H14" s="206">
        <f>'Annuiteetgraafik BIL'!F17</f>
        <v>1463.8381611185223</v>
      </c>
      <c r="I14" s="239" t="s">
        <v>14</v>
      </c>
      <c r="J14" s="243"/>
      <c r="L14" s="3"/>
      <c r="M14" s="63"/>
      <c r="N14" s="64"/>
    </row>
    <row r="15" spans="1:14" ht="15" customHeight="1" x14ac:dyDescent="0.3">
      <c r="B15" s="46"/>
      <c r="C15" s="61" t="s">
        <v>15</v>
      </c>
      <c r="D15" s="62"/>
      <c r="E15" s="209">
        <f t="shared" ref="E15:E21" si="0">F15/$E$8</f>
        <v>5.5417759111566518</v>
      </c>
      <c r="F15" s="210">
        <v>8557.3298034065156</v>
      </c>
      <c r="G15" s="205">
        <f t="shared" ref="G15:G21" si="1">H15/$G$8</f>
        <v>5.5449511125016642</v>
      </c>
      <c r="H15" s="206">
        <f>'Annuiteetgraafik INV'!F21</f>
        <v>7609.336411686033</v>
      </c>
      <c r="I15" s="240"/>
      <c r="J15" s="244"/>
      <c r="L15" s="3"/>
      <c r="M15" s="63"/>
      <c r="N15" s="64"/>
    </row>
    <row r="16" spans="1:14" ht="15" customHeight="1" x14ac:dyDescent="0.3">
      <c r="B16" s="46"/>
      <c r="C16" s="61" t="s">
        <v>16</v>
      </c>
      <c r="D16" s="62"/>
      <c r="E16" s="209">
        <f t="shared" si="0"/>
        <v>1.2290690560806117</v>
      </c>
      <c r="F16" s="210">
        <v>1897.8662134045333</v>
      </c>
      <c r="G16" s="205">
        <f t="shared" si="1"/>
        <v>1.3283158775887343</v>
      </c>
      <c r="H16" s="206">
        <f>'Annuiteetgraafik TS'!F15</f>
        <v>1822.8478788150198</v>
      </c>
      <c r="I16" s="240"/>
      <c r="J16" s="244"/>
      <c r="L16" s="3"/>
      <c r="M16" s="63"/>
      <c r="N16" s="64"/>
    </row>
    <row r="17" spans="2:14" ht="15" customHeight="1" x14ac:dyDescent="0.3">
      <c r="B17" s="13">
        <v>400</v>
      </c>
      <c r="C17" s="235" t="s">
        <v>17</v>
      </c>
      <c r="D17" s="225"/>
      <c r="E17" s="211">
        <f t="shared" si="0"/>
        <v>1.87</v>
      </c>
      <c r="F17" s="212">
        <v>2887.5593291592127</v>
      </c>
      <c r="G17" s="205">
        <f t="shared" si="1"/>
        <v>2.1041749829914833</v>
      </c>
      <c r="H17" s="130">
        <v>2887.5593291592127</v>
      </c>
      <c r="I17" s="240"/>
      <c r="J17" s="244"/>
      <c r="L17" s="3"/>
      <c r="M17" s="63"/>
      <c r="N17" s="64"/>
    </row>
    <row r="18" spans="2:14" ht="15" customHeight="1" x14ac:dyDescent="0.3">
      <c r="B18" s="13">
        <v>400</v>
      </c>
      <c r="C18" s="235" t="s">
        <v>18</v>
      </c>
      <c r="D18" s="225"/>
      <c r="E18" s="211">
        <f t="shared" si="0"/>
        <v>0.40669640555643416</v>
      </c>
      <c r="F18" s="212">
        <v>628</v>
      </c>
      <c r="G18" s="205">
        <f t="shared" si="1"/>
        <v>0.45762588355315892</v>
      </c>
      <c r="H18" s="130">
        <v>628</v>
      </c>
      <c r="I18" s="241"/>
      <c r="J18" s="244"/>
      <c r="L18" s="3"/>
      <c r="M18" s="63"/>
      <c r="N18" s="64"/>
    </row>
    <row r="19" spans="2:14" ht="15" customHeight="1" x14ac:dyDescent="0.3">
      <c r="B19" s="13">
        <v>100</v>
      </c>
      <c r="C19" s="48" t="s">
        <v>19</v>
      </c>
      <c r="D19" s="49"/>
      <c r="E19" s="211">
        <f t="shared" si="0"/>
        <v>0.34967258293321379</v>
      </c>
      <c r="F19" s="210">
        <v>539.94669999999996</v>
      </c>
      <c r="G19" s="205">
        <f t="shared" si="1"/>
        <v>0.34967258293321379</v>
      </c>
      <c r="H19" s="141">
        <v>479.85568555924925</v>
      </c>
      <c r="I19" s="236" t="s">
        <v>20</v>
      </c>
      <c r="J19" s="244"/>
      <c r="L19" s="3"/>
      <c r="M19" s="63"/>
      <c r="N19" s="64"/>
    </row>
    <row r="20" spans="2:14" ht="15" customHeight="1" x14ac:dyDescent="0.3">
      <c r="B20" s="13">
        <v>200</v>
      </c>
      <c r="C20" s="12" t="s">
        <v>21</v>
      </c>
      <c r="D20" s="40"/>
      <c r="E20" s="211">
        <f t="shared" si="0"/>
        <v>0.52450897154068199</v>
      </c>
      <c r="F20" s="210">
        <v>809.92020000000002</v>
      </c>
      <c r="G20" s="205">
        <f t="shared" si="1"/>
        <v>0.52450897154068199</v>
      </c>
      <c r="H20" s="141">
        <v>719.7836616452779</v>
      </c>
      <c r="I20" s="237"/>
      <c r="J20" s="244"/>
      <c r="L20" s="3"/>
      <c r="M20" s="63"/>
      <c r="N20" s="64"/>
    </row>
    <row r="21" spans="2:14" ht="15" customHeight="1" x14ac:dyDescent="0.3">
      <c r="B21" s="13">
        <v>500</v>
      </c>
      <c r="C21" s="12" t="s">
        <v>22</v>
      </c>
      <c r="D21" s="40"/>
      <c r="E21" s="211">
        <f t="shared" si="0"/>
        <v>0.10927265383387814</v>
      </c>
      <c r="F21" s="210">
        <v>168.73330000000001</v>
      </c>
      <c r="G21" s="205">
        <f t="shared" si="1"/>
        <v>0.10927265383387813</v>
      </c>
      <c r="H21" s="141">
        <v>149.95486285623096</v>
      </c>
      <c r="I21" s="238"/>
      <c r="J21" s="245"/>
      <c r="L21" s="3"/>
      <c r="M21" s="63"/>
      <c r="N21" s="64"/>
    </row>
    <row r="22" spans="2:14" x14ac:dyDescent="0.3">
      <c r="B22" s="14"/>
      <c r="C22" s="15" t="s">
        <v>23</v>
      </c>
      <c r="D22" s="15"/>
      <c r="E22" s="213">
        <f>SUM(E14:E21)</f>
        <v>11.101562180399702</v>
      </c>
      <c r="F22" s="214">
        <f>SUM(F14:F21)</f>
        <v>17142.470289975528</v>
      </c>
      <c r="G22" s="16">
        <f>SUM(G14:G21)</f>
        <v>11.485226255803797</v>
      </c>
      <c r="H22" s="45">
        <f>SUM(H14:H21)</f>
        <v>15761.175990839547</v>
      </c>
      <c r="I22" s="42"/>
      <c r="J22" s="17"/>
      <c r="M22" s="63"/>
      <c r="N22" s="64"/>
    </row>
    <row r="23" spans="2:14" x14ac:dyDescent="0.3">
      <c r="B23" s="18"/>
      <c r="C23" s="19"/>
      <c r="D23" s="19"/>
      <c r="E23" s="215"/>
      <c r="F23" s="216"/>
      <c r="G23" s="20"/>
      <c r="H23" s="51"/>
      <c r="I23" s="55"/>
      <c r="J23" s="21"/>
      <c r="M23" s="63"/>
      <c r="N23" s="64"/>
    </row>
    <row r="24" spans="2:14" ht="16.5" x14ac:dyDescent="0.3">
      <c r="B24" s="22" t="s">
        <v>24</v>
      </c>
      <c r="C24" s="15"/>
      <c r="D24" s="15"/>
      <c r="E24" s="217" t="s">
        <v>83</v>
      </c>
      <c r="F24" s="218" t="s">
        <v>10</v>
      </c>
      <c r="G24" s="23" t="s">
        <v>9</v>
      </c>
      <c r="H24" s="50" t="s">
        <v>10</v>
      </c>
      <c r="I24" s="52" t="s">
        <v>11</v>
      </c>
      <c r="J24" s="24" t="s">
        <v>12</v>
      </c>
      <c r="M24" s="63"/>
      <c r="N24" s="64"/>
    </row>
    <row r="25" spans="2:14" ht="15.75" customHeight="1" x14ac:dyDescent="0.3">
      <c r="B25" s="13">
        <v>300</v>
      </c>
      <c r="C25" s="225" t="s">
        <v>25</v>
      </c>
      <c r="D25" s="226"/>
      <c r="E25" s="144">
        <f t="shared" ref="E25:E30" si="2">F25/$E$8</f>
        <v>1.9230881093677505</v>
      </c>
      <c r="F25" s="143">
        <v>2969.5353</v>
      </c>
      <c r="G25" s="144">
        <f>E25</f>
        <v>1.9230881093677505</v>
      </c>
      <c r="H25" s="143">
        <f>G25*G8</f>
        <v>2639.0538124853638</v>
      </c>
      <c r="I25" s="60" t="s">
        <v>26</v>
      </c>
      <c r="J25" s="230" t="s">
        <v>27</v>
      </c>
      <c r="L25" s="3"/>
      <c r="M25" s="63"/>
      <c r="N25" s="64"/>
    </row>
    <row r="26" spans="2:14" ht="15" customHeight="1" x14ac:dyDescent="0.3">
      <c r="B26" s="13">
        <v>600</v>
      </c>
      <c r="C26" s="12" t="s">
        <v>28</v>
      </c>
      <c r="D26" s="40"/>
      <c r="E26" s="142"/>
      <c r="F26" s="143"/>
      <c r="G26" s="142"/>
      <c r="H26" s="143"/>
      <c r="I26" s="134"/>
      <c r="J26" s="231"/>
      <c r="L26" s="3"/>
      <c r="M26" s="63"/>
      <c r="N26" s="64"/>
    </row>
    <row r="27" spans="2:14" ht="15" customHeight="1" x14ac:dyDescent="0.3">
      <c r="B27" s="13"/>
      <c r="C27" s="12">
        <v>610</v>
      </c>
      <c r="D27" s="40" t="s">
        <v>29</v>
      </c>
      <c r="E27" s="142">
        <f t="shared" si="2"/>
        <v>0.6782829003129095</v>
      </c>
      <c r="F27" s="143">
        <v>1047.370115833</v>
      </c>
      <c r="G27" s="142">
        <f>E27</f>
        <v>0.6782829003129095</v>
      </c>
      <c r="H27" s="143">
        <f>G27*G8</f>
        <v>930.80762409940564</v>
      </c>
      <c r="I27" s="233" t="s">
        <v>30</v>
      </c>
      <c r="J27" s="231"/>
      <c r="L27" s="3"/>
      <c r="M27" s="63"/>
      <c r="N27" s="64"/>
    </row>
    <row r="28" spans="2:14" x14ac:dyDescent="0.3">
      <c r="B28" s="13"/>
      <c r="C28" s="12">
        <v>620</v>
      </c>
      <c r="D28" s="40" t="s">
        <v>31</v>
      </c>
      <c r="E28" s="142">
        <f t="shared" si="2"/>
        <v>1.099009932911295</v>
      </c>
      <c r="F28" s="143">
        <v>1697.0354997950001</v>
      </c>
      <c r="G28" s="142">
        <f>E28</f>
        <v>1.099009932911295</v>
      </c>
      <c r="H28" s="143">
        <f>G28*G8</f>
        <v>1508.1713309341701</v>
      </c>
      <c r="I28" s="233"/>
      <c r="J28" s="231"/>
      <c r="L28" s="3"/>
      <c r="M28" s="63"/>
      <c r="N28" s="64"/>
    </row>
    <row r="29" spans="2:14" x14ac:dyDescent="0.3">
      <c r="B29" s="13"/>
      <c r="C29" s="12">
        <v>630</v>
      </c>
      <c r="D29" s="40" t="s">
        <v>32</v>
      </c>
      <c r="E29" s="142">
        <f t="shared" si="2"/>
        <v>3.4233467452768521E-2</v>
      </c>
      <c r="F29" s="143">
        <v>52.861587333000003</v>
      </c>
      <c r="G29" s="142">
        <f>E29</f>
        <v>3.4233467452768521E-2</v>
      </c>
      <c r="H29" s="143">
        <f>G29*G8</f>
        <v>46.978587385434238</v>
      </c>
      <c r="I29" s="233"/>
      <c r="J29" s="231"/>
      <c r="L29" s="3"/>
      <c r="M29" s="63"/>
      <c r="N29" s="64"/>
    </row>
    <row r="30" spans="2:14" ht="15.75" customHeight="1" x14ac:dyDescent="0.3">
      <c r="B30" s="13">
        <v>700</v>
      </c>
      <c r="C30" s="225" t="s">
        <v>33</v>
      </c>
      <c r="D30" s="226"/>
      <c r="E30" s="142">
        <f t="shared" si="2"/>
        <v>6.2417212758180671E-2</v>
      </c>
      <c r="F30" s="143">
        <v>96.381500000000003</v>
      </c>
      <c r="G30" s="142">
        <f>E30</f>
        <v>6.2417212758180671E-2</v>
      </c>
      <c r="H30" s="143">
        <f>G30*G8</f>
        <v>85.655141068051336</v>
      </c>
      <c r="I30" s="135" t="s">
        <v>26</v>
      </c>
      <c r="J30" s="232"/>
      <c r="L30" s="3"/>
      <c r="M30" s="63"/>
      <c r="N30" s="64"/>
    </row>
    <row r="31" spans="2:14" ht="15" customHeight="1" thickBot="1" x14ac:dyDescent="0.35">
      <c r="B31" s="25"/>
      <c r="C31" s="26" t="s">
        <v>34</v>
      </c>
      <c r="D31" s="26"/>
      <c r="E31" s="128">
        <f>SUM(E25:E30)</f>
        <v>3.7970316228029044</v>
      </c>
      <c r="F31" s="129">
        <f>SUM(F25:F30)</f>
        <v>5863.1840029610003</v>
      </c>
      <c r="G31" s="128">
        <f>SUM(G25:G30)</f>
        <v>3.7970316228029044</v>
      </c>
      <c r="H31" s="129">
        <f>SUM(H25:H30)</f>
        <v>5210.6664959724249</v>
      </c>
      <c r="I31" s="43"/>
      <c r="J31" s="27"/>
      <c r="M31" s="63"/>
      <c r="N31" s="64"/>
    </row>
    <row r="32" spans="2:14" ht="17.25" customHeight="1" x14ac:dyDescent="0.3">
      <c r="B32" s="28"/>
      <c r="C32" s="8"/>
      <c r="D32" s="8"/>
      <c r="E32" s="219"/>
      <c r="F32" s="220"/>
      <c r="G32" s="29"/>
      <c r="H32" s="30"/>
      <c r="I32" s="31"/>
    </row>
    <row r="33" spans="2:10" ht="15" customHeight="1" x14ac:dyDescent="0.3">
      <c r="B33" s="228" t="s">
        <v>35</v>
      </c>
      <c r="C33" s="228"/>
      <c r="D33" s="228"/>
      <c r="E33" s="219">
        <f>E31+E22</f>
        <v>14.898593803202607</v>
      </c>
      <c r="F33" s="220">
        <f>ROUND(F31+F22,2)</f>
        <v>23005.65</v>
      </c>
      <c r="G33" s="29">
        <f>G31+G22</f>
        <v>15.282257878606702</v>
      </c>
      <c r="H33" s="30">
        <f>ROUND(H31+H22,2)</f>
        <v>20971.84</v>
      </c>
      <c r="I33" s="31"/>
    </row>
    <row r="34" spans="2:10" x14ac:dyDescent="0.3">
      <c r="B34" s="28" t="s">
        <v>36</v>
      </c>
      <c r="C34" s="56"/>
      <c r="D34" s="32">
        <v>0.22</v>
      </c>
      <c r="E34" s="221">
        <f>E33*D34</f>
        <v>3.2776906367045733</v>
      </c>
      <c r="F34" s="220">
        <f>ROUND(F33*D34,2)</f>
        <v>5061.24</v>
      </c>
      <c r="G34" s="88">
        <f>G33*D34</f>
        <v>3.3620967332934746</v>
      </c>
      <c r="H34" s="30">
        <f>ROUND(H33*D34,2)</f>
        <v>4613.8</v>
      </c>
    </row>
    <row r="35" spans="2:10" x14ac:dyDescent="0.3">
      <c r="B35" s="8" t="s">
        <v>37</v>
      </c>
      <c r="C35" s="8"/>
      <c r="D35" s="8"/>
      <c r="E35" s="219">
        <f>E34+E33</f>
        <v>18.176284439907178</v>
      </c>
      <c r="F35" s="220">
        <f>F34+F33</f>
        <v>28066.89</v>
      </c>
      <c r="G35" s="29">
        <f>G34+G33</f>
        <v>18.644354611900177</v>
      </c>
      <c r="H35" s="30">
        <f>H34+H33</f>
        <v>25585.64</v>
      </c>
      <c r="I35" s="31"/>
    </row>
    <row r="36" spans="2:10" x14ac:dyDescent="0.3">
      <c r="B36" s="8" t="s">
        <v>38</v>
      </c>
      <c r="C36" s="8"/>
      <c r="D36" s="8"/>
      <c r="E36" s="222" t="s">
        <v>78</v>
      </c>
      <c r="F36" s="220">
        <f>F33*12</f>
        <v>276067.80000000005</v>
      </c>
      <c r="G36" s="33" t="s">
        <v>78</v>
      </c>
      <c r="H36" s="30">
        <f>H33*12</f>
        <v>251662.08000000002</v>
      </c>
      <c r="I36" s="34"/>
      <c r="J36" s="35"/>
    </row>
    <row r="37" spans="2:10" ht="14.5" thickBot="1" x14ac:dyDescent="0.35">
      <c r="B37" s="8" t="s">
        <v>39</v>
      </c>
      <c r="C37" s="8"/>
      <c r="D37" s="8"/>
      <c r="E37" s="223" t="s">
        <v>78</v>
      </c>
      <c r="F37" s="224">
        <f>F35*12</f>
        <v>336802.68</v>
      </c>
      <c r="G37" s="36" t="s">
        <v>78</v>
      </c>
      <c r="H37" s="37">
        <f>H35*12</f>
        <v>307027.68</v>
      </c>
      <c r="I37" s="38"/>
      <c r="J37" s="39"/>
    </row>
    <row r="38" spans="2:10" ht="15.5" x14ac:dyDescent="0.35">
      <c r="B38" s="229"/>
      <c r="C38" s="229"/>
      <c r="D38" s="229"/>
      <c r="E38" s="229"/>
      <c r="F38" s="229"/>
      <c r="G38" s="57"/>
      <c r="H38" s="57"/>
      <c r="I38" s="57"/>
      <c r="J38" s="2"/>
    </row>
    <row r="39" spans="2:10" ht="60.75" customHeight="1" x14ac:dyDescent="0.3">
      <c r="B39" s="227" t="s">
        <v>40</v>
      </c>
      <c r="C39" s="227"/>
      <c r="D39" s="227"/>
      <c r="E39" s="227"/>
      <c r="F39" s="227"/>
      <c r="G39" s="227"/>
      <c r="H39" s="227"/>
      <c r="I39" s="227"/>
      <c r="J39" s="227"/>
    </row>
    <row r="40" spans="2:10" ht="15.5" x14ac:dyDescent="0.35">
      <c r="B40" s="89"/>
      <c r="C40" s="2"/>
      <c r="D40" s="2"/>
      <c r="E40" s="2"/>
      <c r="F40" s="2"/>
      <c r="G40" s="2"/>
      <c r="H40" s="2"/>
      <c r="I40" s="2"/>
      <c r="J40" s="2"/>
    </row>
    <row r="41" spans="2:10" ht="15.5" x14ac:dyDescent="0.35">
      <c r="B41" s="2"/>
      <c r="C41" s="2"/>
      <c r="D41" s="2"/>
      <c r="E41" s="2"/>
      <c r="F41" s="2"/>
      <c r="G41" s="2"/>
      <c r="H41" s="2"/>
      <c r="I41" s="2"/>
      <c r="J41" s="2"/>
    </row>
    <row r="42" spans="2:10" x14ac:dyDescent="0.3">
      <c r="B42" s="8" t="s">
        <v>41</v>
      </c>
      <c r="C42" s="8"/>
      <c r="D42" s="8"/>
      <c r="E42" s="8" t="s">
        <v>42</v>
      </c>
      <c r="G42" s="8"/>
    </row>
    <row r="44" spans="2:10" x14ac:dyDescent="0.3">
      <c r="B44" s="54" t="s">
        <v>43</v>
      </c>
      <c r="C44" s="54"/>
      <c r="D44" s="54"/>
      <c r="E44" s="54" t="s">
        <v>43</v>
      </c>
      <c r="F44" s="54"/>
      <c r="G44" s="54"/>
      <c r="H44" s="54"/>
      <c r="I44" s="54"/>
    </row>
    <row r="45" spans="2:10" ht="15.5" x14ac:dyDescent="0.35">
      <c r="B45" s="2"/>
      <c r="C45" s="2"/>
      <c r="D45" s="2"/>
      <c r="E45" s="2"/>
      <c r="F45" s="2"/>
      <c r="G45" s="2"/>
      <c r="H45" s="2"/>
      <c r="I45" s="2"/>
      <c r="J45" s="2"/>
    </row>
  </sheetData>
  <mergeCells count="16">
    <mergeCell ref="A3:J3"/>
    <mergeCell ref="C17:D17"/>
    <mergeCell ref="I19:I21"/>
    <mergeCell ref="C25:D25"/>
    <mergeCell ref="I14:I18"/>
    <mergeCell ref="C18:D18"/>
    <mergeCell ref="E12:F12"/>
    <mergeCell ref="G12:H12"/>
    <mergeCell ref="J14:J21"/>
    <mergeCell ref="G11:H11"/>
    <mergeCell ref="C30:D30"/>
    <mergeCell ref="B39:J39"/>
    <mergeCell ref="B33:D33"/>
    <mergeCell ref="B38:F38"/>
    <mergeCell ref="J25:J30"/>
    <mergeCell ref="I27:I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7CCF-E142-4DD8-8F66-1629D5F386DB}">
  <dimension ref="A1:S257"/>
  <sheetViews>
    <sheetView workbookViewId="0">
      <selection activeCell="B4" sqref="B4"/>
    </sheetView>
  </sheetViews>
  <sheetFormatPr defaultColWidth="9.1796875" defaultRowHeight="14.5" x14ac:dyDescent="0.35"/>
  <cols>
    <col min="1" max="1" width="9.1796875" style="79" customWidth="1"/>
    <col min="2" max="2" width="7.81640625" style="79" customWidth="1"/>
    <col min="3" max="3" width="14.7265625" style="79" customWidth="1"/>
    <col min="4" max="4" width="14.26953125" style="79" customWidth="1"/>
    <col min="5" max="7" width="14.7265625" style="79" customWidth="1"/>
    <col min="8" max="10" width="9.1796875" style="79"/>
    <col min="11" max="11" width="11" style="79" customWidth="1"/>
    <col min="12" max="13" width="9.1796875" style="79"/>
    <col min="14" max="14" width="7.81640625" style="79" customWidth="1"/>
    <col min="15" max="15" width="14.7265625" style="79" customWidth="1"/>
    <col min="16" max="16" width="14.26953125" style="79" customWidth="1"/>
    <col min="17" max="19" width="14.7265625" style="79" customWidth="1"/>
    <col min="20" max="16384" width="9.1796875" style="79"/>
  </cols>
  <sheetData>
    <row r="1" spans="1:19" x14ac:dyDescent="0.35">
      <c r="A1" s="65"/>
      <c r="B1" s="65"/>
      <c r="C1" s="65"/>
      <c r="D1" s="65"/>
      <c r="E1" s="65"/>
      <c r="F1" s="65"/>
      <c r="G1" s="66"/>
      <c r="M1" s="65"/>
      <c r="N1" s="65"/>
      <c r="O1" s="65"/>
      <c r="P1" s="65"/>
      <c r="Q1" s="65"/>
      <c r="R1" s="65"/>
      <c r="S1" s="66"/>
    </row>
    <row r="2" spans="1:19" x14ac:dyDescent="0.35">
      <c r="A2" s="65"/>
      <c r="B2" s="65"/>
      <c r="C2" s="65"/>
      <c r="D2" s="65"/>
      <c r="E2" s="65"/>
      <c r="F2" s="67"/>
      <c r="G2" s="68"/>
      <c r="M2" s="65"/>
      <c r="N2" s="65"/>
      <c r="O2" s="65"/>
      <c r="P2" s="65"/>
      <c r="Q2" s="65"/>
      <c r="R2" s="67"/>
      <c r="S2" s="68"/>
    </row>
    <row r="3" spans="1:19" x14ac:dyDescent="0.35">
      <c r="A3" s="65"/>
      <c r="B3" s="65"/>
      <c r="C3" s="65"/>
      <c r="D3" s="65"/>
      <c r="E3" s="65"/>
      <c r="F3" s="67"/>
      <c r="G3" s="68"/>
      <c r="K3" s="91" t="s">
        <v>1</v>
      </c>
      <c r="L3" s="91" t="s">
        <v>44</v>
      </c>
      <c r="M3" s="84" t="s">
        <v>45</v>
      </c>
      <c r="N3" s="65"/>
      <c r="O3" s="65"/>
      <c r="P3" s="65"/>
      <c r="Q3" s="65"/>
      <c r="R3" s="67"/>
      <c r="S3" s="68"/>
    </row>
    <row r="4" spans="1:19" ht="18.5" x14ac:dyDescent="0.45">
      <c r="A4" s="65"/>
      <c r="B4" s="92" t="s">
        <v>46</v>
      </c>
      <c r="C4" s="65"/>
      <c r="D4" s="65"/>
      <c r="E4" s="69"/>
      <c r="F4" s="93" t="str">
        <f>Abitabel!D6</f>
        <v>Pepleri tn 35, Tartu</v>
      </c>
      <c r="G4" s="65"/>
      <c r="K4" s="94" t="s">
        <v>47</v>
      </c>
      <c r="L4" s="122">
        <v>1372.3</v>
      </c>
      <c r="M4" s="95">
        <f>L4/$L$9</f>
        <v>0.66468080984210021</v>
      </c>
      <c r="N4" s="92"/>
      <c r="O4" s="65"/>
      <c r="P4" s="65"/>
      <c r="Q4" s="69"/>
      <c r="R4" s="93"/>
      <c r="S4" s="65"/>
    </row>
    <row r="5" spans="1:19" x14ac:dyDescent="0.35">
      <c r="A5" s="65"/>
      <c r="B5" s="65"/>
      <c r="C5" s="65"/>
      <c r="D5" s="65"/>
      <c r="E5" s="65"/>
      <c r="F5" s="70"/>
      <c r="G5" s="65"/>
      <c r="K5" s="94" t="s">
        <v>79</v>
      </c>
      <c r="L5" s="122"/>
      <c r="M5" s="95">
        <f t="shared" ref="M5:M8" si="0">L5/$L$9</f>
        <v>0</v>
      </c>
      <c r="N5" s="65"/>
      <c r="O5" s="65"/>
      <c r="P5" s="65"/>
      <c r="Q5" s="65"/>
      <c r="R5" s="70"/>
      <c r="S5" s="65"/>
    </row>
    <row r="6" spans="1:19" x14ac:dyDescent="0.35">
      <c r="A6" s="65"/>
      <c r="B6" s="71" t="s">
        <v>48</v>
      </c>
      <c r="C6" s="72"/>
      <c r="D6" s="73"/>
      <c r="E6" s="105">
        <v>45658</v>
      </c>
      <c r="F6" s="74"/>
      <c r="G6" s="65"/>
      <c r="K6" s="94" t="s">
        <v>80</v>
      </c>
      <c r="L6" s="122"/>
      <c r="M6" s="95">
        <f t="shared" si="0"/>
        <v>0</v>
      </c>
      <c r="N6" s="103"/>
      <c r="O6" s="82"/>
      <c r="Q6" s="111"/>
      <c r="R6" s="103"/>
      <c r="S6" s="65"/>
    </row>
    <row r="7" spans="1:19" x14ac:dyDescent="0.35">
      <c r="A7" s="65"/>
      <c r="B7" s="75" t="s">
        <v>49</v>
      </c>
      <c r="C7" s="82"/>
      <c r="E7" s="110">
        <v>194</v>
      </c>
      <c r="F7" s="76" t="s">
        <v>50</v>
      </c>
      <c r="G7" s="65"/>
      <c r="K7" s="94" t="s">
        <v>81</v>
      </c>
      <c r="L7" s="122"/>
      <c r="M7" s="95">
        <f t="shared" si="0"/>
        <v>0</v>
      </c>
      <c r="N7" s="103"/>
      <c r="O7" s="82"/>
      <c r="Q7" s="112"/>
      <c r="R7" s="103"/>
      <c r="S7" s="65"/>
    </row>
    <row r="8" spans="1:19" x14ac:dyDescent="0.35">
      <c r="A8" s="65"/>
      <c r="B8" s="75" t="s">
        <v>51</v>
      </c>
      <c r="C8" s="82"/>
      <c r="D8" s="98">
        <f>E6-1</f>
        <v>45657</v>
      </c>
      <c r="E8" s="99">
        <v>352014.40621848858</v>
      </c>
      <c r="F8" s="76" t="s">
        <v>52</v>
      </c>
      <c r="G8" s="65"/>
      <c r="H8" s="87"/>
      <c r="K8" s="94" t="s">
        <v>82</v>
      </c>
      <c r="L8" s="122"/>
      <c r="M8" s="95">
        <f t="shared" si="0"/>
        <v>0</v>
      </c>
      <c r="N8" s="103"/>
      <c r="O8" s="82"/>
      <c r="P8" s="98"/>
      <c r="Q8" s="99"/>
      <c r="R8" s="103"/>
      <c r="S8" s="65"/>
    </row>
    <row r="9" spans="1:19" x14ac:dyDescent="0.35">
      <c r="A9" s="65"/>
      <c r="B9" s="75" t="s">
        <v>51</v>
      </c>
      <c r="C9" s="82"/>
      <c r="D9" s="98">
        <f>EDATE(D8,E7)-25</f>
        <v>51535</v>
      </c>
      <c r="E9" s="99">
        <v>45900</v>
      </c>
      <c r="F9" s="76" t="s">
        <v>52</v>
      </c>
      <c r="G9" s="65"/>
      <c r="K9" s="100" t="s">
        <v>53</v>
      </c>
      <c r="L9" s="123">
        <v>2064.6</v>
      </c>
      <c r="M9" s="124">
        <v>1</v>
      </c>
      <c r="N9" s="103"/>
      <c r="O9" s="82"/>
      <c r="P9" s="98"/>
      <c r="Q9" s="99"/>
      <c r="R9" s="103"/>
      <c r="S9" s="65"/>
    </row>
    <row r="10" spans="1:19" x14ac:dyDescent="0.35">
      <c r="A10" s="65"/>
      <c r="B10" s="75" t="s">
        <v>54</v>
      </c>
      <c r="C10" s="82"/>
      <c r="E10" s="136">
        <f>M4</f>
        <v>0.66468080984210021</v>
      </c>
      <c r="F10" s="76"/>
      <c r="G10" s="65"/>
      <c r="K10" s="96"/>
      <c r="L10" s="101"/>
      <c r="M10" s="96"/>
      <c r="N10" s="103"/>
      <c r="O10" s="82"/>
      <c r="Q10" s="113"/>
      <c r="R10" s="103"/>
      <c r="S10" s="65"/>
    </row>
    <row r="11" spans="1:19" x14ac:dyDescent="0.35">
      <c r="A11" s="65"/>
      <c r="B11" s="75" t="s">
        <v>55</v>
      </c>
      <c r="C11" s="82"/>
      <c r="E11" s="99">
        <f>ROUND(E8*$E$10,2)</f>
        <v>233977.22</v>
      </c>
      <c r="F11" s="76" t="s">
        <v>52</v>
      </c>
      <c r="G11" s="65"/>
      <c r="M11" s="65"/>
      <c r="N11" s="103"/>
      <c r="O11" s="82"/>
      <c r="Q11" s="114"/>
      <c r="R11" s="103"/>
      <c r="S11" s="65"/>
    </row>
    <row r="12" spans="1:19" x14ac:dyDescent="0.35">
      <c r="A12" s="65"/>
      <c r="B12" s="75" t="s">
        <v>56</v>
      </c>
      <c r="C12" s="82"/>
      <c r="E12" s="99">
        <f>ROUND(E9*$E$10,2)</f>
        <v>30508.85</v>
      </c>
      <c r="F12" s="76" t="s">
        <v>52</v>
      </c>
      <c r="G12" s="65"/>
      <c r="M12" s="65"/>
      <c r="N12" s="103"/>
      <c r="O12" s="82"/>
      <c r="Q12" s="114"/>
      <c r="R12" s="103"/>
      <c r="S12" s="65"/>
    </row>
    <row r="13" spans="1:19" x14ac:dyDescent="0.35">
      <c r="A13" s="65"/>
      <c r="B13" s="106" t="s">
        <v>57</v>
      </c>
      <c r="C13" s="107"/>
      <c r="D13" s="108"/>
      <c r="E13" s="109">
        <v>3.5000000000000003E-2</v>
      </c>
      <c r="F13" s="77"/>
      <c r="G13" s="78"/>
      <c r="K13" s="102"/>
      <c r="L13" s="102"/>
      <c r="M13" s="65"/>
      <c r="N13" s="110"/>
      <c r="O13" s="67"/>
      <c r="P13" s="115"/>
      <c r="Q13" s="116"/>
      <c r="R13" s="103"/>
      <c r="S13" s="78"/>
    </row>
    <row r="14" spans="1:19" x14ac:dyDescent="0.35">
      <c r="A14" s="65"/>
      <c r="B14" s="103"/>
      <c r="C14" s="82"/>
      <c r="E14" s="104"/>
      <c r="F14" s="103"/>
      <c r="G14" s="78"/>
      <c r="K14" s="102"/>
      <c r="L14" s="102"/>
      <c r="M14" s="65"/>
      <c r="N14" s="103"/>
      <c r="O14" s="82"/>
      <c r="Q14" s="104"/>
      <c r="R14" s="103"/>
      <c r="S14" s="78"/>
    </row>
    <row r="15" spans="1:19" x14ac:dyDescent="0.35">
      <c r="K15" s="102"/>
      <c r="L15" s="102"/>
    </row>
    <row r="16" spans="1:19" ht="15" thickBot="1" x14ac:dyDescent="0.4">
      <c r="A16" s="80" t="s">
        <v>58</v>
      </c>
      <c r="B16" s="80" t="s">
        <v>59</v>
      </c>
      <c r="C16" s="80" t="s">
        <v>60</v>
      </c>
      <c r="D16" s="80" t="s">
        <v>61</v>
      </c>
      <c r="E16" s="80" t="s">
        <v>62</v>
      </c>
      <c r="F16" s="80" t="s">
        <v>63</v>
      </c>
      <c r="G16" s="80" t="s">
        <v>64</v>
      </c>
      <c r="K16" s="102"/>
      <c r="L16" s="102"/>
      <c r="M16" s="117"/>
      <c r="N16" s="117"/>
      <c r="O16" s="117"/>
      <c r="P16" s="117"/>
      <c r="Q16" s="117"/>
      <c r="R16" s="117"/>
      <c r="S16" s="117"/>
    </row>
    <row r="17" spans="1:19" x14ac:dyDescent="0.35">
      <c r="A17" s="81">
        <f>E6</f>
        <v>45658</v>
      </c>
      <c r="B17" s="82">
        <v>1</v>
      </c>
      <c r="C17" s="70">
        <f>E11</f>
        <v>233977.22</v>
      </c>
      <c r="D17" s="83">
        <f>IPMT($E$13/12,B17,$E$7,-$E$11,$E$12,0)</f>
        <v>682.43355833333339</v>
      </c>
      <c r="E17" s="83">
        <f>PPMT($E$13/12,B17,$E$7,-$E$11,$E$12,0)</f>
        <v>781.40460278518879</v>
      </c>
      <c r="F17" s="83">
        <f>D17+E17</f>
        <v>1463.8381611185223</v>
      </c>
      <c r="G17" s="83">
        <f>C17-E17</f>
        <v>233195.81539721481</v>
      </c>
      <c r="K17" s="102"/>
      <c r="L17" s="102"/>
      <c r="M17" s="81"/>
      <c r="N17" s="82"/>
      <c r="O17" s="70"/>
      <c r="P17" s="83"/>
      <c r="Q17" s="83"/>
      <c r="R17" s="83"/>
      <c r="S17" s="83"/>
    </row>
    <row r="18" spans="1:19" x14ac:dyDescent="0.35">
      <c r="A18" s="81">
        <f>EDATE(A17,1)</f>
        <v>45689</v>
      </c>
      <c r="B18" s="82">
        <v>2</v>
      </c>
      <c r="C18" s="70">
        <f>G17</f>
        <v>233195.81539721481</v>
      </c>
      <c r="D18" s="83">
        <f>IPMT($E$13/12,B18-1,$E$7-1,-$C$18,$E$12,0)</f>
        <v>680.15446157520989</v>
      </c>
      <c r="E18" s="83">
        <f>PPMT($E$13/12,B18-1,$E$7-1,-$C$18,$E$12,0)</f>
        <v>783.68369954331206</v>
      </c>
      <c r="F18" s="83">
        <f t="shared" ref="F18:F81" si="1">D18+E18</f>
        <v>1463.8381611185218</v>
      </c>
      <c r="G18" s="83">
        <f t="shared" ref="G18:G75" si="2">C18-E18</f>
        <v>232412.13169767149</v>
      </c>
      <c r="K18" s="102"/>
      <c r="L18" s="102"/>
      <c r="M18" s="81"/>
      <c r="N18" s="82"/>
      <c r="O18" s="70"/>
      <c r="P18" s="83"/>
      <c r="Q18" s="83"/>
      <c r="R18" s="83"/>
      <c r="S18" s="83"/>
    </row>
    <row r="19" spans="1:19" x14ac:dyDescent="0.35">
      <c r="A19" s="81">
        <f>EDATE(A18,1)</f>
        <v>45717</v>
      </c>
      <c r="B19" s="82">
        <v>3</v>
      </c>
      <c r="C19" s="70">
        <f>G18</f>
        <v>232412.13169767149</v>
      </c>
      <c r="D19" s="83">
        <f t="shared" ref="D19:D82" si="3">IPMT($E$13/12,B19-1,$E$7-1,-$C$18,$E$12,0)</f>
        <v>677.8687174515419</v>
      </c>
      <c r="E19" s="83">
        <f t="shared" ref="E19:E82" si="4">PPMT($E$13/12,B19-1,$E$7-1,-$C$18,$E$12,0)</f>
        <v>785.96944366698017</v>
      </c>
      <c r="F19" s="83">
        <f t="shared" si="1"/>
        <v>1463.8381611185221</v>
      </c>
      <c r="G19" s="83">
        <f t="shared" si="2"/>
        <v>231626.16225400451</v>
      </c>
      <c r="K19" s="102"/>
      <c r="L19" s="102"/>
      <c r="M19" s="81"/>
      <c r="N19" s="82"/>
      <c r="O19" s="70"/>
      <c r="P19" s="83"/>
      <c r="Q19" s="83"/>
      <c r="R19" s="83"/>
      <c r="S19" s="83"/>
    </row>
    <row r="20" spans="1:19" x14ac:dyDescent="0.35">
      <c r="A20" s="81">
        <f t="shared" ref="A20:A83" si="5">EDATE(A19,1)</f>
        <v>45748</v>
      </c>
      <c r="B20" s="82">
        <v>4</v>
      </c>
      <c r="C20" s="70">
        <f t="shared" ref="C20:C75" si="6">G19</f>
        <v>231626.16225400451</v>
      </c>
      <c r="D20" s="83">
        <f t="shared" si="3"/>
        <v>675.57630657417985</v>
      </c>
      <c r="E20" s="83">
        <f t="shared" si="4"/>
        <v>788.2618545443421</v>
      </c>
      <c r="F20" s="83">
        <f t="shared" si="1"/>
        <v>1463.8381611185218</v>
      </c>
      <c r="G20" s="83">
        <f t="shared" si="2"/>
        <v>230837.90039946017</v>
      </c>
      <c r="K20" s="102"/>
      <c r="L20" s="102"/>
      <c r="M20" s="81"/>
      <c r="N20" s="82"/>
      <c r="O20" s="70"/>
      <c r="P20" s="83"/>
      <c r="Q20" s="83"/>
      <c r="R20" s="83"/>
      <c r="S20" s="83"/>
    </row>
    <row r="21" spans="1:19" x14ac:dyDescent="0.35">
      <c r="A21" s="81">
        <f t="shared" si="5"/>
        <v>45778</v>
      </c>
      <c r="B21" s="82">
        <v>5</v>
      </c>
      <c r="C21" s="70">
        <f t="shared" si="6"/>
        <v>230837.90039946017</v>
      </c>
      <c r="D21" s="83">
        <f t="shared" si="3"/>
        <v>673.27720949842546</v>
      </c>
      <c r="E21" s="83">
        <f t="shared" si="4"/>
        <v>790.56095162009638</v>
      </c>
      <c r="F21" s="83">
        <f t="shared" si="1"/>
        <v>1463.8381611185218</v>
      </c>
      <c r="G21" s="83">
        <f t="shared" si="2"/>
        <v>230047.33944784006</v>
      </c>
      <c r="K21" s="102"/>
      <c r="L21" s="102"/>
      <c r="M21" s="81"/>
      <c r="N21" s="82"/>
      <c r="O21" s="70"/>
      <c r="P21" s="83"/>
      <c r="Q21" s="83"/>
      <c r="R21" s="83"/>
      <c r="S21" s="83"/>
    </row>
    <row r="22" spans="1:19" x14ac:dyDescent="0.35">
      <c r="A22" s="81">
        <f t="shared" si="5"/>
        <v>45809</v>
      </c>
      <c r="B22" s="82">
        <v>6</v>
      </c>
      <c r="C22" s="70">
        <f t="shared" si="6"/>
        <v>230047.33944784006</v>
      </c>
      <c r="D22" s="83">
        <f t="shared" si="3"/>
        <v>670.97140672286685</v>
      </c>
      <c r="E22" s="83">
        <f t="shared" si="4"/>
        <v>792.86675439565522</v>
      </c>
      <c r="F22" s="83">
        <f t="shared" si="1"/>
        <v>1463.8381611185221</v>
      </c>
      <c r="G22" s="83">
        <f t="shared" si="2"/>
        <v>229254.4726934444</v>
      </c>
      <c r="K22" s="102"/>
      <c r="L22" s="102"/>
      <c r="M22" s="81"/>
      <c r="N22" s="82"/>
      <c r="O22" s="70"/>
      <c r="P22" s="83"/>
      <c r="Q22" s="83"/>
      <c r="R22" s="83"/>
      <c r="S22" s="83"/>
    </row>
    <row r="23" spans="1:19" x14ac:dyDescent="0.35">
      <c r="A23" s="81">
        <f t="shared" si="5"/>
        <v>45839</v>
      </c>
      <c r="B23" s="82">
        <v>7</v>
      </c>
      <c r="C23" s="70">
        <f t="shared" si="6"/>
        <v>229254.4726934444</v>
      </c>
      <c r="D23" s="83">
        <f t="shared" si="3"/>
        <v>668.658878689213</v>
      </c>
      <c r="E23" s="83">
        <f t="shared" si="4"/>
        <v>795.17928242930918</v>
      </c>
      <c r="F23" s="83">
        <f t="shared" si="1"/>
        <v>1463.8381611185223</v>
      </c>
      <c r="G23" s="83">
        <f t="shared" si="2"/>
        <v>228459.2934110151</v>
      </c>
      <c r="K23" s="102"/>
      <c r="L23" s="102"/>
      <c r="M23" s="81"/>
      <c r="N23" s="82"/>
      <c r="O23" s="70"/>
      <c r="P23" s="83"/>
      <c r="Q23" s="83"/>
      <c r="R23" s="83"/>
      <c r="S23" s="83"/>
    </row>
    <row r="24" spans="1:19" x14ac:dyDescent="0.35">
      <c r="A24" s="81">
        <f>EDATE(A23,1)</f>
        <v>45870</v>
      </c>
      <c r="B24" s="82">
        <v>8</v>
      </c>
      <c r="C24" s="70">
        <f t="shared" si="6"/>
        <v>228459.2934110151</v>
      </c>
      <c r="D24" s="83">
        <f t="shared" si="3"/>
        <v>666.33960578212736</v>
      </c>
      <c r="E24" s="83">
        <f t="shared" si="4"/>
        <v>797.49855533639459</v>
      </c>
      <c r="F24" s="83">
        <f t="shared" si="1"/>
        <v>1463.8381611185218</v>
      </c>
      <c r="G24" s="83">
        <f t="shared" si="2"/>
        <v>227661.79485567872</v>
      </c>
      <c r="K24" s="102"/>
      <c r="L24" s="102"/>
      <c r="M24" s="81"/>
      <c r="N24" s="82"/>
      <c r="O24" s="70"/>
      <c r="P24" s="83"/>
      <c r="Q24" s="83"/>
      <c r="R24" s="83"/>
      <c r="S24" s="83"/>
    </row>
    <row r="25" spans="1:19" x14ac:dyDescent="0.35">
      <c r="A25" s="81">
        <f t="shared" si="5"/>
        <v>45901</v>
      </c>
      <c r="B25" s="82">
        <v>9</v>
      </c>
      <c r="C25" s="70">
        <f t="shared" si="6"/>
        <v>227661.79485567872</v>
      </c>
      <c r="D25" s="83">
        <f t="shared" si="3"/>
        <v>664.01356832906276</v>
      </c>
      <c r="E25" s="83">
        <f t="shared" si="4"/>
        <v>799.82459278945907</v>
      </c>
      <c r="F25" s="83">
        <f t="shared" si="1"/>
        <v>1463.8381611185218</v>
      </c>
      <c r="G25" s="83">
        <f t="shared" si="2"/>
        <v>226861.97026288926</v>
      </c>
      <c r="K25" s="102"/>
      <c r="L25" s="102"/>
      <c r="M25" s="81"/>
      <c r="N25" s="82"/>
      <c r="O25" s="70"/>
      <c r="P25" s="83"/>
      <c r="Q25" s="83"/>
      <c r="R25" s="83"/>
      <c r="S25" s="83"/>
    </row>
    <row r="26" spans="1:19" x14ac:dyDescent="0.35">
      <c r="A26" s="81">
        <f t="shared" si="5"/>
        <v>45931</v>
      </c>
      <c r="B26" s="82">
        <v>10</v>
      </c>
      <c r="C26" s="70">
        <f t="shared" si="6"/>
        <v>226861.97026288926</v>
      </c>
      <c r="D26" s="83">
        <f t="shared" si="3"/>
        <v>661.68074660009358</v>
      </c>
      <c r="E26" s="83">
        <f t="shared" si="4"/>
        <v>802.15741451842825</v>
      </c>
      <c r="F26" s="83">
        <f t="shared" si="1"/>
        <v>1463.8381611185218</v>
      </c>
      <c r="G26" s="83">
        <f t="shared" si="2"/>
        <v>226059.81284837081</v>
      </c>
      <c r="K26" s="102"/>
      <c r="L26" s="102"/>
      <c r="M26" s="81"/>
      <c r="N26" s="82"/>
      <c r="O26" s="70"/>
      <c r="P26" s="83"/>
      <c r="Q26" s="83"/>
      <c r="R26" s="83"/>
      <c r="S26" s="83"/>
    </row>
    <row r="27" spans="1:19" x14ac:dyDescent="0.35">
      <c r="A27" s="81">
        <f t="shared" si="5"/>
        <v>45962</v>
      </c>
      <c r="B27" s="82">
        <v>11</v>
      </c>
      <c r="C27" s="70">
        <f t="shared" si="6"/>
        <v>226059.81284837081</v>
      </c>
      <c r="D27" s="83">
        <f t="shared" si="3"/>
        <v>659.34112080774821</v>
      </c>
      <c r="E27" s="83">
        <f t="shared" si="4"/>
        <v>804.49704031077385</v>
      </c>
      <c r="F27" s="83">
        <f t="shared" si="1"/>
        <v>1463.8381611185221</v>
      </c>
      <c r="G27" s="83">
        <f t="shared" si="2"/>
        <v>225255.31580806003</v>
      </c>
      <c r="K27" s="102"/>
      <c r="L27" s="102"/>
      <c r="M27" s="81"/>
      <c r="N27" s="82"/>
      <c r="O27" s="70"/>
      <c r="P27" s="83"/>
      <c r="Q27" s="83"/>
      <c r="R27" s="83"/>
      <c r="S27" s="83"/>
    </row>
    <row r="28" spans="1:19" x14ac:dyDescent="0.35">
      <c r="A28" s="81">
        <f t="shared" si="5"/>
        <v>45992</v>
      </c>
      <c r="B28" s="82">
        <v>12</v>
      </c>
      <c r="C28" s="70">
        <f t="shared" si="6"/>
        <v>225255.31580806003</v>
      </c>
      <c r="D28" s="83">
        <f t="shared" si="3"/>
        <v>656.99467110684191</v>
      </c>
      <c r="E28" s="83">
        <f t="shared" si="4"/>
        <v>806.84349001168027</v>
      </c>
      <c r="F28" s="83">
        <f t="shared" si="1"/>
        <v>1463.8381611185223</v>
      </c>
      <c r="G28" s="83">
        <f t="shared" si="2"/>
        <v>224448.47231804836</v>
      </c>
      <c r="M28" s="81"/>
      <c r="N28" s="82"/>
      <c r="O28" s="70"/>
      <c r="P28" s="83"/>
      <c r="Q28" s="83"/>
      <c r="R28" s="83"/>
      <c r="S28" s="83"/>
    </row>
    <row r="29" spans="1:19" x14ac:dyDescent="0.35">
      <c r="A29" s="81">
        <f t="shared" si="5"/>
        <v>46023</v>
      </c>
      <c r="B29" s="82">
        <v>13</v>
      </c>
      <c r="C29" s="70">
        <f t="shared" si="6"/>
        <v>224448.47231804836</v>
      </c>
      <c r="D29" s="83">
        <f t="shared" si="3"/>
        <v>654.64137759430764</v>
      </c>
      <c r="E29" s="83">
        <f t="shared" si="4"/>
        <v>809.1967835242142</v>
      </c>
      <c r="F29" s="83">
        <f t="shared" si="1"/>
        <v>1463.8381611185218</v>
      </c>
      <c r="G29" s="83">
        <f t="shared" si="2"/>
        <v>223639.27553452415</v>
      </c>
      <c r="M29" s="81"/>
      <c r="N29" s="82"/>
      <c r="O29" s="70"/>
      <c r="P29" s="83"/>
      <c r="Q29" s="83"/>
      <c r="R29" s="83"/>
      <c r="S29" s="83"/>
    </row>
    <row r="30" spans="1:19" x14ac:dyDescent="0.35">
      <c r="A30" s="81">
        <f t="shared" si="5"/>
        <v>46054</v>
      </c>
      <c r="B30" s="82">
        <v>14</v>
      </c>
      <c r="C30" s="70">
        <f t="shared" si="6"/>
        <v>223639.27553452415</v>
      </c>
      <c r="D30" s="83">
        <f t="shared" si="3"/>
        <v>652.28122030902875</v>
      </c>
      <c r="E30" s="83">
        <f t="shared" si="4"/>
        <v>811.5569408094932</v>
      </c>
      <c r="F30" s="83">
        <f t="shared" si="1"/>
        <v>1463.8381611185218</v>
      </c>
      <c r="G30" s="83">
        <f t="shared" si="2"/>
        <v>222827.71859371464</v>
      </c>
      <c r="M30" s="81"/>
      <c r="N30" s="82"/>
      <c r="O30" s="70"/>
      <c r="P30" s="83"/>
      <c r="Q30" s="83"/>
      <c r="R30" s="83"/>
      <c r="S30" s="83"/>
    </row>
    <row r="31" spans="1:19" x14ac:dyDescent="0.35">
      <c r="A31" s="81">
        <f t="shared" si="5"/>
        <v>46082</v>
      </c>
      <c r="B31" s="82">
        <v>15</v>
      </c>
      <c r="C31" s="70">
        <f t="shared" si="6"/>
        <v>222827.71859371464</v>
      </c>
      <c r="D31" s="83">
        <f t="shared" si="3"/>
        <v>649.91417923166773</v>
      </c>
      <c r="E31" s="83">
        <f t="shared" si="4"/>
        <v>813.92398188685422</v>
      </c>
      <c r="F31" s="83">
        <f t="shared" si="1"/>
        <v>1463.8381611185218</v>
      </c>
      <c r="G31" s="83">
        <f t="shared" si="2"/>
        <v>222013.79461182779</v>
      </c>
      <c r="M31" s="81"/>
      <c r="N31" s="82"/>
      <c r="O31" s="70"/>
      <c r="P31" s="83"/>
      <c r="Q31" s="83"/>
      <c r="R31" s="83"/>
      <c r="S31" s="83"/>
    </row>
    <row r="32" spans="1:19" x14ac:dyDescent="0.35">
      <c r="A32" s="81">
        <f t="shared" si="5"/>
        <v>46113</v>
      </c>
      <c r="B32" s="82">
        <v>16</v>
      </c>
      <c r="C32" s="70">
        <f t="shared" si="6"/>
        <v>222013.79461182779</v>
      </c>
      <c r="D32" s="83">
        <f t="shared" si="3"/>
        <v>647.54023428449796</v>
      </c>
      <c r="E32" s="83">
        <f t="shared" si="4"/>
        <v>816.29792683402422</v>
      </c>
      <c r="F32" s="83">
        <f t="shared" si="1"/>
        <v>1463.8381611185223</v>
      </c>
      <c r="G32" s="83">
        <f t="shared" si="2"/>
        <v>221197.49668499376</v>
      </c>
      <c r="M32" s="81"/>
      <c r="N32" s="82"/>
      <c r="O32" s="70"/>
      <c r="P32" s="83"/>
      <c r="Q32" s="83"/>
      <c r="R32" s="83"/>
      <c r="S32" s="83"/>
    </row>
    <row r="33" spans="1:19" x14ac:dyDescent="0.35">
      <c r="A33" s="81">
        <f t="shared" si="5"/>
        <v>46143</v>
      </c>
      <c r="B33" s="82">
        <v>17</v>
      </c>
      <c r="C33" s="70">
        <f t="shared" si="6"/>
        <v>221197.49668499376</v>
      </c>
      <c r="D33" s="83">
        <f t="shared" si="3"/>
        <v>645.15936533123192</v>
      </c>
      <c r="E33" s="83">
        <f t="shared" si="4"/>
        <v>818.67879578729014</v>
      </c>
      <c r="F33" s="83">
        <f t="shared" si="1"/>
        <v>1463.8381611185221</v>
      </c>
      <c r="G33" s="83">
        <f t="shared" si="2"/>
        <v>220378.81788920646</v>
      </c>
      <c r="M33" s="81"/>
      <c r="N33" s="82"/>
      <c r="O33" s="70"/>
      <c r="P33" s="83"/>
      <c r="Q33" s="83"/>
      <c r="R33" s="83"/>
      <c r="S33" s="83"/>
    </row>
    <row r="34" spans="1:19" x14ac:dyDescent="0.35">
      <c r="A34" s="81">
        <f t="shared" si="5"/>
        <v>46174</v>
      </c>
      <c r="B34" s="82">
        <v>18</v>
      </c>
      <c r="C34" s="70">
        <f t="shared" si="6"/>
        <v>220378.81788920646</v>
      </c>
      <c r="D34" s="83">
        <f t="shared" si="3"/>
        <v>642.77155217685231</v>
      </c>
      <c r="E34" s="83">
        <f t="shared" si="4"/>
        <v>821.06660894166976</v>
      </c>
      <c r="F34" s="83">
        <f t="shared" si="1"/>
        <v>1463.8381611185221</v>
      </c>
      <c r="G34" s="83">
        <f t="shared" si="2"/>
        <v>219557.75128026478</v>
      </c>
      <c r="M34" s="81"/>
      <c r="N34" s="82"/>
      <c r="O34" s="70"/>
      <c r="P34" s="83"/>
      <c r="Q34" s="83"/>
      <c r="R34" s="83"/>
      <c r="S34" s="83"/>
    </row>
    <row r="35" spans="1:19" x14ac:dyDescent="0.35">
      <c r="A35" s="81">
        <f t="shared" si="5"/>
        <v>46204</v>
      </c>
      <c r="B35" s="82">
        <v>19</v>
      </c>
      <c r="C35" s="70">
        <f t="shared" si="6"/>
        <v>219557.75128026478</v>
      </c>
      <c r="D35" s="83">
        <f t="shared" si="3"/>
        <v>640.37677456743893</v>
      </c>
      <c r="E35" s="83">
        <f t="shared" si="4"/>
        <v>823.4613865510828</v>
      </c>
      <c r="F35" s="83">
        <f t="shared" si="1"/>
        <v>1463.8381611185218</v>
      </c>
      <c r="G35" s="83">
        <f t="shared" si="2"/>
        <v>218734.28989371369</v>
      </c>
      <c r="M35" s="81"/>
      <c r="N35" s="82"/>
      <c r="O35" s="70"/>
      <c r="P35" s="83"/>
      <c r="Q35" s="83"/>
      <c r="R35" s="83"/>
      <c r="S35" s="83"/>
    </row>
    <row r="36" spans="1:19" x14ac:dyDescent="0.35">
      <c r="A36" s="81">
        <f t="shared" si="5"/>
        <v>46235</v>
      </c>
      <c r="B36" s="82">
        <v>20</v>
      </c>
      <c r="C36" s="70">
        <f t="shared" si="6"/>
        <v>218734.28989371369</v>
      </c>
      <c r="D36" s="83">
        <f t="shared" si="3"/>
        <v>637.97501218999844</v>
      </c>
      <c r="E36" s="83">
        <f t="shared" si="4"/>
        <v>825.86314892852351</v>
      </c>
      <c r="F36" s="83">
        <f t="shared" si="1"/>
        <v>1463.8381611185218</v>
      </c>
      <c r="G36" s="83">
        <f t="shared" si="2"/>
        <v>217908.42674478516</v>
      </c>
      <c r="M36" s="81"/>
      <c r="N36" s="82"/>
      <c r="O36" s="70"/>
      <c r="P36" s="83"/>
      <c r="Q36" s="83"/>
      <c r="R36" s="83"/>
      <c r="S36" s="83"/>
    </row>
    <row r="37" spans="1:19" x14ac:dyDescent="0.35">
      <c r="A37" s="81">
        <f t="shared" si="5"/>
        <v>46266</v>
      </c>
      <c r="B37" s="82">
        <v>21</v>
      </c>
      <c r="C37" s="70">
        <f t="shared" si="6"/>
        <v>217908.42674478516</v>
      </c>
      <c r="D37" s="83">
        <f t="shared" si="3"/>
        <v>635.56624467229028</v>
      </c>
      <c r="E37" s="83">
        <f t="shared" si="4"/>
        <v>828.27191644623167</v>
      </c>
      <c r="F37" s="83">
        <f t="shared" si="1"/>
        <v>1463.8381611185218</v>
      </c>
      <c r="G37" s="83">
        <f t="shared" si="2"/>
        <v>217080.15482833894</v>
      </c>
      <c r="M37" s="81"/>
      <c r="N37" s="82"/>
      <c r="O37" s="70"/>
      <c r="P37" s="83"/>
      <c r="Q37" s="83"/>
      <c r="R37" s="83"/>
      <c r="S37" s="83"/>
    </row>
    <row r="38" spans="1:19" x14ac:dyDescent="0.35">
      <c r="A38" s="81">
        <f t="shared" si="5"/>
        <v>46296</v>
      </c>
      <c r="B38" s="82">
        <v>22</v>
      </c>
      <c r="C38" s="70">
        <f t="shared" si="6"/>
        <v>217080.15482833894</v>
      </c>
      <c r="D38" s="83">
        <f t="shared" si="3"/>
        <v>633.15045158265536</v>
      </c>
      <c r="E38" s="83">
        <f t="shared" si="4"/>
        <v>830.68770953586659</v>
      </c>
      <c r="F38" s="83">
        <f t="shared" si="1"/>
        <v>1463.8381611185218</v>
      </c>
      <c r="G38" s="83">
        <f t="shared" si="2"/>
        <v>216249.46711880306</v>
      </c>
      <c r="M38" s="81"/>
      <c r="N38" s="82"/>
      <c r="O38" s="70"/>
      <c r="P38" s="83"/>
      <c r="Q38" s="83"/>
      <c r="R38" s="83"/>
      <c r="S38" s="83"/>
    </row>
    <row r="39" spans="1:19" x14ac:dyDescent="0.35">
      <c r="A39" s="81">
        <f t="shared" si="5"/>
        <v>46327</v>
      </c>
      <c r="B39" s="82">
        <v>23</v>
      </c>
      <c r="C39" s="70">
        <f t="shared" si="6"/>
        <v>216249.46711880306</v>
      </c>
      <c r="D39" s="83">
        <f t="shared" si="3"/>
        <v>630.72761242984257</v>
      </c>
      <c r="E39" s="83">
        <f t="shared" si="4"/>
        <v>833.11054868867961</v>
      </c>
      <c r="F39" s="83">
        <f t="shared" si="1"/>
        <v>1463.8381611185223</v>
      </c>
      <c r="G39" s="83">
        <f t="shared" si="2"/>
        <v>215416.35657011438</v>
      </c>
      <c r="M39" s="81"/>
      <c r="N39" s="82"/>
      <c r="O39" s="70"/>
      <c r="P39" s="83"/>
      <c r="Q39" s="83"/>
      <c r="R39" s="83"/>
      <c r="S39" s="83"/>
    </row>
    <row r="40" spans="1:19" x14ac:dyDescent="0.35">
      <c r="A40" s="81">
        <f t="shared" si="5"/>
        <v>46357</v>
      </c>
      <c r="B40" s="82">
        <v>24</v>
      </c>
      <c r="C40" s="70">
        <f t="shared" si="6"/>
        <v>215416.35657011438</v>
      </c>
      <c r="D40" s="83">
        <f t="shared" si="3"/>
        <v>628.29770666283378</v>
      </c>
      <c r="E40" s="83">
        <f t="shared" si="4"/>
        <v>835.54045445568829</v>
      </c>
      <c r="F40" s="83">
        <f t="shared" si="1"/>
        <v>1463.8381611185221</v>
      </c>
      <c r="G40" s="83">
        <f t="shared" si="2"/>
        <v>214580.8161156587</v>
      </c>
      <c r="M40" s="81"/>
      <c r="N40" s="82"/>
      <c r="O40" s="70"/>
      <c r="P40" s="83"/>
      <c r="Q40" s="83"/>
      <c r="R40" s="83"/>
      <c r="S40" s="83"/>
    </row>
    <row r="41" spans="1:19" x14ac:dyDescent="0.35">
      <c r="A41" s="81">
        <f t="shared" si="5"/>
        <v>46388</v>
      </c>
      <c r="B41" s="82">
        <v>25</v>
      </c>
      <c r="C41" s="70">
        <f t="shared" si="6"/>
        <v>214580.8161156587</v>
      </c>
      <c r="D41" s="83">
        <f t="shared" si="3"/>
        <v>625.86071367067132</v>
      </c>
      <c r="E41" s="83">
        <f t="shared" si="4"/>
        <v>837.97744744785075</v>
      </c>
      <c r="F41" s="83">
        <f t="shared" si="1"/>
        <v>1463.8381611185221</v>
      </c>
      <c r="G41" s="83">
        <f t="shared" si="2"/>
        <v>213742.83866821084</v>
      </c>
      <c r="M41" s="81"/>
      <c r="N41" s="82"/>
      <c r="O41" s="70"/>
      <c r="P41" s="83"/>
      <c r="Q41" s="83"/>
      <c r="R41" s="83"/>
      <c r="S41" s="83"/>
    </row>
    <row r="42" spans="1:19" x14ac:dyDescent="0.35">
      <c r="A42" s="81">
        <f t="shared" si="5"/>
        <v>46419</v>
      </c>
      <c r="B42" s="82">
        <v>26</v>
      </c>
      <c r="C42" s="70">
        <f t="shared" si="6"/>
        <v>213742.83866821084</v>
      </c>
      <c r="D42" s="83">
        <f t="shared" si="3"/>
        <v>623.41661278228173</v>
      </c>
      <c r="E42" s="83">
        <f t="shared" si="4"/>
        <v>840.42154833624022</v>
      </c>
      <c r="F42" s="83">
        <f t="shared" si="1"/>
        <v>1463.8381611185218</v>
      </c>
      <c r="G42" s="83">
        <f t="shared" si="2"/>
        <v>212902.41711987459</v>
      </c>
      <c r="M42" s="81"/>
      <c r="N42" s="82"/>
      <c r="O42" s="70"/>
      <c r="P42" s="83"/>
      <c r="Q42" s="83"/>
      <c r="R42" s="83"/>
      <c r="S42" s="83"/>
    </row>
    <row r="43" spans="1:19" x14ac:dyDescent="0.35">
      <c r="A43" s="81">
        <f t="shared" si="5"/>
        <v>46447</v>
      </c>
      <c r="B43" s="82">
        <v>27</v>
      </c>
      <c r="C43" s="70">
        <f t="shared" si="6"/>
        <v>212902.41711987459</v>
      </c>
      <c r="D43" s="83">
        <f t="shared" si="3"/>
        <v>620.96538326630105</v>
      </c>
      <c r="E43" s="83">
        <f t="shared" si="4"/>
        <v>842.87277785222091</v>
      </c>
      <c r="F43" s="83">
        <f t="shared" si="1"/>
        <v>1463.8381611185218</v>
      </c>
      <c r="G43" s="83">
        <f t="shared" si="2"/>
        <v>212059.54434202236</v>
      </c>
      <c r="M43" s="81"/>
      <c r="N43" s="82"/>
      <c r="O43" s="70"/>
      <c r="P43" s="83"/>
      <c r="Q43" s="83"/>
      <c r="R43" s="83"/>
      <c r="S43" s="83"/>
    </row>
    <row r="44" spans="1:19" x14ac:dyDescent="0.35">
      <c r="A44" s="81">
        <f t="shared" si="5"/>
        <v>46478</v>
      </c>
      <c r="B44" s="82">
        <v>28</v>
      </c>
      <c r="C44" s="70">
        <f t="shared" si="6"/>
        <v>212059.54434202236</v>
      </c>
      <c r="D44" s="83">
        <f t="shared" si="3"/>
        <v>618.50700433089878</v>
      </c>
      <c r="E44" s="83">
        <f t="shared" si="4"/>
        <v>845.33115678762329</v>
      </c>
      <c r="F44" s="83">
        <f t="shared" si="1"/>
        <v>1463.8381611185221</v>
      </c>
      <c r="G44" s="83">
        <f t="shared" si="2"/>
        <v>211214.21318523472</v>
      </c>
      <c r="M44" s="81"/>
      <c r="N44" s="82"/>
      <c r="O44" s="70"/>
      <c r="P44" s="83"/>
      <c r="Q44" s="83"/>
      <c r="R44" s="83"/>
      <c r="S44" s="83"/>
    </row>
    <row r="45" spans="1:19" x14ac:dyDescent="0.35">
      <c r="A45" s="81">
        <f t="shared" si="5"/>
        <v>46508</v>
      </c>
      <c r="B45" s="82">
        <v>29</v>
      </c>
      <c r="C45" s="70">
        <f t="shared" si="6"/>
        <v>211214.21318523472</v>
      </c>
      <c r="D45" s="83">
        <f t="shared" si="3"/>
        <v>616.04145512360151</v>
      </c>
      <c r="E45" s="83">
        <f t="shared" si="4"/>
        <v>847.79670599492056</v>
      </c>
      <c r="F45" s="83">
        <f t="shared" si="1"/>
        <v>1463.8381611185221</v>
      </c>
      <c r="G45" s="83">
        <f t="shared" si="2"/>
        <v>210366.41647923979</v>
      </c>
      <c r="M45" s="81"/>
      <c r="N45" s="82"/>
      <c r="O45" s="70"/>
      <c r="P45" s="83"/>
      <c r="Q45" s="83"/>
      <c r="R45" s="83"/>
      <c r="S45" s="83"/>
    </row>
    <row r="46" spans="1:19" x14ac:dyDescent="0.35">
      <c r="A46" s="81">
        <f t="shared" si="5"/>
        <v>46539</v>
      </c>
      <c r="B46" s="82">
        <v>30</v>
      </c>
      <c r="C46" s="70">
        <f t="shared" si="6"/>
        <v>210366.41647923979</v>
      </c>
      <c r="D46" s="83">
        <f t="shared" si="3"/>
        <v>613.5687147311163</v>
      </c>
      <c r="E46" s="83">
        <f t="shared" si="4"/>
        <v>850.26944638740576</v>
      </c>
      <c r="F46" s="83">
        <f t="shared" si="1"/>
        <v>1463.8381611185221</v>
      </c>
      <c r="G46" s="83">
        <f t="shared" si="2"/>
        <v>209516.1470328524</v>
      </c>
      <c r="M46" s="81"/>
      <c r="N46" s="82"/>
      <c r="O46" s="70"/>
      <c r="P46" s="83"/>
      <c r="Q46" s="83"/>
      <c r="R46" s="83"/>
      <c r="S46" s="83"/>
    </row>
    <row r="47" spans="1:19" x14ac:dyDescent="0.35">
      <c r="A47" s="81">
        <f t="shared" si="5"/>
        <v>46569</v>
      </c>
      <c r="B47" s="82">
        <v>31</v>
      </c>
      <c r="C47" s="70">
        <f t="shared" si="6"/>
        <v>209516.1470328524</v>
      </c>
      <c r="D47" s="83">
        <f t="shared" si="3"/>
        <v>611.08876217915315</v>
      </c>
      <c r="E47" s="83">
        <f t="shared" si="4"/>
        <v>852.74939893936903</v>
      </c>
      <c r="F47" s="83">
        <f t="shared" si="1"/>
        <v>1463.8381611185223</v>
      </c>
      <c r="G47" s="83">
        <f t="shared" si="2"/>
        <v>208663.39763391303</v>
      </c>
      <c r="M47" s="81"/>
      <c r="N47" s="82"/>
      <c r="O47" s="70"/>
      <c r="P47" s="83"/>
      <c r="Q47" s="83"/>
      <c r="R47" s="83"/>
      <c r="S47" s="83"/>
    </row>
    <row r="48" spans="1:19" x14ac:dyDescent="0.35">
      <c r="A48" s="81">
        <f t="shared" si="5"/>
        <v>46600</v>
      </c>
      <c r="B48" s="82">
        <v>32</v>
      </c>
      <c r="C48" s="70">
        <f t="shared" si="6"/>
        <v>208663.39763391303</v>
      </c>
      <c r="D48" s="83">
        <f t="shared" si="3"/>
        <v>608.60157643224659</v>
      </c>
      <c r="E48" s="83">
        <f t="shared" si="4"/>
        <v>855.23658468627536</v>
      </c>
      <c r="F48" s="83">
        <f t="shared" si="1"/>
        <v>1463.8381611185218</v>
      </c>
      <c r="G48" s="83">
        <f t="shared" si="2"/>
        <v>207808.16104922676</v>
      </c>
      <c r="M48" s="81"/>
      <c r="N48" s="82"/>
      <c r="O48" s="70"/>
      <c r="P48" s="83"/>
      <c r="Q48" s="83"/>
      <c r="R48" s="83"/>
      <c r="S48" s="83"/>
    </row>
    <row r="49" spans="1:19" x14ac:dyDescent="0.35">
      <c r="A49" s="81">
        <f t="shared" si="5"/>
        <v>46631</v>
      </c>
      <c r="B49" s="82">
        <v>33</v>
      </c>
      <c r="C49" s="70">
        <f t="shared" si="6"/>
        <v>207808.16104922676</v>
      </c>
      <c r="D49" s="83">
        <f t="shared" si="3"/>
        <v>606.10713639357823</v>
      </c>
      <c r="E49" s="83">
        <f t="shared" si="4"/>
        <v>857.73102472494384</v>
      </c>
      <c r="F49" s="83">
        <f t="shared" si="1"/>
        <v>1463.8381611185221</v>
      </c>
      <c r="G49" s="83">
        <f t="shared" si="2"/>
        <v>206950.43002450181</v>
      </c>
      <c r="M49" s="81"/>
      <c r="N49" s="82"/>
      <c r="O49" s="70"/>
      <c r="P49" s="83"/>
      <c r="Q49" s="83"/>
      <c r="R49" s="83"/>
      <c r="S49" s="83"/>
    </row>
    <row r="50" spans="1:19" x14ac:dyDescent="0.35">
      <c r="A50" s="81">
        <f t="shared" si="5"/>
        <v>46661</v>
      </c>
      <c r="B50" s="82">
        <v>34</v>
      </c>
      <c r="C50" s="70">
        <f t="shared" si="6"/>
        <v>206950.43002450181</v>
      </c>
      <c r="D50" s="83">
        <f t="shared" si="3"/>
        <v>603.60542090479703</v>
      </c>
      <c r="E50" s="83">
        <f t="shared" si="4"/>
        <v>860.23274021372481</v>
      </c>
      <c r="F50" s="83">
        <f t="shared" si="1"/>
        <v>1463.8381611185218</v>
      </c>
      <c r="G50" s="83">
        <f t="shared" si="2"/>
        <v>206090.19728428809</v>
      </c>
      <c r="M50" s="81"/>
      <c r="N50" s="82"/>
      <c r="O50" s="70"/>
      <c r="P50" s="83"/>
      <c r="Q50" s="83"/>
      <c r="R50" s="83"/>
      <c r="S50" s="83"/>
    </row>
    <row r="51" spans="1:19" x14ac:dyDescent="0.35">
      <c r="A51" s="81">
        <f t="shared" si="5"/>
        <v>46692</v>
      </c>
      <c r="B51" s="82">
        <v>35</v>
      </c>
      <c r="C51" s="70">
        <f t="shared" si="6"/>
        <v>206090.19728428809</v>
      </c>
      <c r="D51" s="83">
        <f t="shared" si="3"/>
        <v>601.09640874584045</v>
      </c>
      <c r="E51" s="83">
        <f t="shared" si="4"/>
        <v>862.7417523726815</v>
      </c>
      <c r="F51" s="83">
        <f t="shared" si="1"/>
        <v>1463.8381611185218</v>
      </c>
      <c r="G51" s="83">
        <f t="shared" si="2"/>
        <v>205227.45553191542</v>
      </c>
      <c r="M51" s="81"/>
      <c r="N51" s="82"/>
      <c r="O51" s="70"/>
      <c r="P51" s="83"/>
      <c r="Q51" s="83"/>
      <c r="R51" s="83"/>
      <c r="S51" s="83"/>
    </row>
    <row r="52" spans="1:19" x14ac:dyDescent="0.35">
      <c r="A52" s="81">
        <f t="shared" si="5"/>
        <v>46722</v>
      </c>
      <c r="B52" s="82">
        <v>36</v>
      </c>
      <c r="C52" s="70">
        <f t="shared" si="6"/>
        <v>205227.45553191542</v>
      </c>
      <c r="D52" s="83">
        <f t="shared" si="3"/>
        <v>598.58007863475348</v>
      </c>
      <c r="E52" s="83">
        <f t="shared" si="4"/>
        <v>865.25808248376859</v>
      </c>
      <c r="F52" s="83">
        <f t="shared" si="1"/>
        <v>1463.8381611185221</v>
      </c>
      <c r="G52" s="83">
        <f t="shared" si="2"/>
        <v>204362.19744943164</v>
      </c>
      <c r="M52" s="81"/>
      <c r="N52" s="82"/>
      <c r="O52" s="70"/>
      <c r="P52" s="83"/>
      <c r="Q52" s="83"/>
      <c r="R52" s="83"/>
      <c r="S52" s="83"/>
    </row>
    <row r="53" spans="1:19" x14ac:dyDescent="0.35">
      <c r="A53" s="81">
        <f t="shared" si="5"/>
        <v>46753</v>
      </c>
      <c r="B53" s="82">
        <v>37</v>
      </c>
      <c r="C53" s="70">
        <f t="shared" si="6"/>
        <v>204362.19744943164</v>
      </c>
      <c r="D53" s="83">
        <f t="shared" si="3"/>
        <v>596.05640922750922</v>
      </c>
      <c r="E53" s="83">
        <f t="shared" si="4"/>
        <v>867.78175189101273</v>
      </c>
      <c r="F53" s="83">
        <f t="shared" si="1"/>
        <v>1463.8381611185218</v>
      </c>
      <c r="G53" s="83">
        <f t="shared" si="2"/>
        <v>203494.41569754062</v>
      </c>
      <c r="M53" s="81"/>
      <c r="N53" s="82"/>
      <c r="O53" s="70"/>
      <c r="P53" s="83"/>
      <c r="Q53" s="83"/>
      <c r="R53" s="83"/>
      <c r="S53" s="83"/>
    </row>
    <row r="54" spans="1:19" x14ac:dyDescent="0.35">
      <c r="A54" s="81">
        <f t="shared" si="5"/>
        <v>46784</v>
      </c>
      <c r="B54" s="82">
        <v>38</v>
      </c>
      <c r="C54" s="70">
        <f t="shared" si="6"/>
        <v>203494.41569754062</v>
      </c>
      <c r="D54" s="83">
        <f t="shared" si="3"/>
        <v>593.52537911782713</v>
      </c>
      <c r="E54" s="83">
        <f t="shared" si="4"/>
        <v>870.31278200069505</v>
      </c>
      <c r="F54" s="83">
        <f t="shared" si="1"/>
        <v>1463.8381611185223</v>
      </c>
      <c r="G54" s="83">
        <f t="shared" si="2"/>
        <v>202624.10291553993</v>
      </c>
      <c r="M54" s="81"/>
      <c r="N54" s="82"/>
      <c r="O54" s="70"/>
      <c r="P54" s="83"/>
      <c r="Q54" s="83"/>
      <c r="R54" s="83"/>
      <c r="S54" s="83"/>
    </row>
    <row r="55" spans="1:19" x14ac:dyDescent="0.35">
      <c r="A55" s="81">
        <f t="shared" si="5"/>
        <v>46813</v>
      </c>
      <c r="B55" s="82">
        <v>39</v>
      </c>
      <c r="C55" s="70">
        <f t="shared" si="6"/>
        <v>202624.10291553993</v>
      </c>
      <c r="D55" s="83">
        <f t="shared" si="3"/>
        <v>590.98696683699166</v>
      </c>
      <c r="E55" s="83">
        <f t="shared" si="4"/>
        <v>872.8511942815303</v>
      </c>
      <c r="F55" s="83">
        <f t="shared" si="1"/>
        <v>1463.8381611185218</v>
      </c>
      <c r="G55" s="83">
        <f t="shared" si="2"/>
        <v>201751.25172125839</v>
      </c>
      <c r="M55" s="81"/>
      <c r="N55" s="82"/>
      <c r="O55" s="70"/>
      <c r="P55" s="83"/>
      <c r="Q55" s="83"/>
      <c r="R55" s="83"/>
      <c r="S55" s="83"/>
    </row>
    <row r="56" spans="1:19" x14ac:dyDescent="0.35">
      <c r="A56" s="81">
        <f t="shared" si="5"/>
        <v>46844</v>
      </c>
      <c r="B56" s="82">
        <v>40</v>
      </c>
      <c r="C56" s="70">
        <f t="shared" si="6"/>
        <v>201751.25172125839</v>
      </c>
      <c r="D56" s="83">
        <f t="shared" si="3"/>
        <v>588.44115085367048</v>
      </c>
      <c r="E56" s="83">
        <f t="shared" si="4"/>
        <v>875.39701026485136</v>
      </c>
      <c r="F56" s="83">
        <f t="shared" si="1"/>
        <v>1463.8381611185218</v>
      </c>
      <c r="G56" s="83">
        <f t="shared" si="2"/>
        <v>200875.85471099353</v>
      </c>
      <c r="M56" s="81"/>
      <c r="N56" s="82"/>
      <c r="O56" s="70"/>
      <c r="P56" s="83"/>
      <c r="Q56" s="83"/>
      <c r="R56" s="83"/>
      <c r="S56" s="83"/>
    </row>
    <row r="57" spans="1:19" x14ac:dyDescent="0.35">
      <c r="A57" s="81">
        <f t="shared" si="5"/>
        <v>46874</v>
      </c>
      <c r="B57" s="82">
        <v>41</v>
      </c>
      <c r="C57" s="70">
        <f t="shared" si="6"/>
        <v>200875.85471099353</v>
      </c>
      <c r="D57" s="83">
        <f t="shared" si="3"/>
        <v>585.88790957373146</v>
      </c>
      <c r="E57" s="83">
        <f t="shared" si="4"/>
        <v>877.9502515447906</v>
      </c>
      <c r="F57" s="83">
        <f t="shared" si="1"/>
        <v>1463.8381611185221</v>
      </c>
      <c r="G57" s="83">
        <f t="shared" si="2"/>
        <v>199997.90445944873</v>
      </c>
      <c r="M57" s="81"/>
      <c r="N57" s="82"/>
      <c r="O57" s="70"/>
      <c r="P57" s="83"/>
      <c r="Q57" s="83"/>
      <c r="R57" s="83"/>
      <c r="S57" s="83"/>
    </row>
    <row r="58" spans="1:19" x14ac:dyDescent="0.35">
      <c r="A58" s="81">
        <f t="shared" si="5"/>
        <v>46905</v>
      </c>
      <c r="B58" s="82">
        <v>42</v>
      </c>
      <c r="C58" s="70">
        <f t="shared" si="6"/>
        <v>199997.90445944873</v>
      </c>
      <c r="D58" s="83">
        <f t="shared" si="3"/>
        <v>583.32722134005905</v>
      </c>
      <c r="E58" s="83">
        <f t="shared" si="4"/>
        <v>880.51093977846278</v>
      </c>
      <c r="F58" s="83">
        <f t="shared" si="1"/>
        <v>1463.8381611185218</v>
      </c>
      <c r="G58" s="83">
        <f t="shared" si="2"/>
        <v>199117.39351967027</v>
      </c>
      <c r="M58" s="81"/>
      <c r="N58" s="82"/>
      <c r="O58" s="70"/>
      <c r="P58" s="83"/>
      <c r="Q58" s="83"/>
      <c r="R58" s="83"/>
      <c r="S58" s="83"/>
    </row>
    <row r="59" spans="1:19" x14ac:dyDescent="0.35">
      <c r="A59" s="81">
        <f t="shared" si="5"/>
        <v>46935</v>
      </c>
      <c r="B59" s="82">
        <v>43</v>
      </c>
      <c r="C59" s="70">
        <f t="shared" si="6"/>
        <v>199117.39351967027</v>
      </c>
      <c r="D59" s="83">
        <f t="shared" si="3"/>
        <v>580.75906443237193</v>
      </c>
      <c r="E59" s="83">
        <f t="shared" si="4"/>
        <v>883.07909668615002</v>
      </c>
      <c r="F59" s="83">
        <f t="shared" si="1"/>
        <v>1463.8381611185218</v>
      </c>
      <c r="G59" s="83">
        <f t="shared" si="2"/>
        <v>198234.31442298411</v>
      </c>
      <c r="M59" s="81"/>
      <c r="N59" s="82"/>
      <c r="O59" s="70"/>
      <c r="P59" s="83"/>
      <c r="Q59" s="83"/>
      <c r="R59" s="83"/>
      <c r="S59" s="83"/>
    </row>
    <row r="60" spans="1:19" x14ac:dyDescent="0.35">
      <c r="A60" s="81">
        <f t="shared" si="5"/>
        <v>46966</v>
      </c>
      <c r="B60" s="82">
        <v>44</v>
      </c>
      <c r="C60" s="70">
        <f t="shared" si="6"/>
        <v>198234.31442298411</v>
      </c>
      <c r="D60" s="83">
        <f t="shared" si="3"/>
        <v>578.18341706703723</v>
      </c>
      <c r="E60" s="83">
        <f t="shared" si="4"/>
        <v>885.65474405148461</v>
      </c>
      <c r="F60" s="83">
        <f t="shared" si="1"/>
        <v>1463.8381611185218</v>
      </c>
      <c r="G60" s="83">
        <f t="shared" si="2"/>
        <v>197348.65967893263</v>
      </c>
      <c r="M60" s="81"/>
      <c r="N60" s="82"/>
      <c r="O60" s="70"/>
      <c r="P60" s="83"/>
      <c r="Q60" s="83"/>
      <c r="R60" s="83"/>
      <c r="S60" s="83"/>
    </row>
    <row r="61" spans="1:19" x14ac:dyDescent="0.35">
      <c r="A61" s="81">
        <f t="shared" si="5"/>
        <v>46997</v>
      </c>
      <c r="B61" s="82">
        <v>45</v>
      </c>
      <c r="C61" s="70">
        <f t="shared" si="6"/>
        <v>197348.65967893263</v>
      </c>
      <c r="D61" s="83">
        <f t="shared" si="3"/>
        <v>575.60025739688717</v>
      </c>
      <c r="E61" s="83">
        <f t="shared" si="4"/>
        <v>888.23790372163467</v>
      </c>
      <c r="F61" s="83">
        <f t="shared" si="1"/>
        <v>1463.8381611185218</v>
      </c>
      <c r="G61" s="83">
        <f t="shared" si="2"/>
        <v>196460.421775211</v>
      </c>
      <c r="M61" s="81"/>
      <c r="N61" s="82"/>
      <c r="O61" s="70"/>
      <c r="P61" s="83"/>
      <c r="Q61" s="83"/>
      <c r="R61" s="83"/>
      <c r="S61" s="83"/>
    </row>
    <row r="62" spans="1:19" x14ac:dyDescent="0.35">
      <c r="A62" s="81">
        <f t="shared" si="5"/>
        <v>47027</v>
      </c>
      <c r="B62" s="82">
        <v>46</v>
      </c>
      <c r="C62" s="70">
        <f t="shared" si="6"/>
        <v>196460.421775211</v>
      </c>
      <c r="D62" s="83">
        <f t="shared" si="3"/>
        <v>573.00956351103241</v>
      </c>
      <c r="E62" s="83">
        <f t="shared" si="4"/>
        <v>890.82859760748966</v>
      </c>
      <c r="F62" s="83">
        <f t="shared" si="1"/>
        <v>1463.8381611185221</v>
      </c>
      <c r="G62" s="83">
        <f t="shared" si="2"/>
        <v>195569.5931776035</v>
      </c>
      <c r="M62" s="81"/>
      <c r="N62" s="82"/>
      <c r="O62" s="70"/>
      <c r="P62" s="83"/>
      <c r="Q62" s="83"/>
      <c r="R62" s="83"/>
      <c r="S62" s="83"/>
    </row>
    <row r="63" spans="1:19" x14ac:dyDescent="0.35">
      <c r="A63" s="81">
        <f t="shared" si="5"/>
        <v>47058</v>
      </c>
      <c r="B63" s="82">
        <v>47</v>
      </c>
      <c r="C63" s="70">
        <f t="shared" si="6"/>
        <v>195569.5931776035</v>
      </c>
      <c r="D63" s="83">
        <f t="shared" si="3"/>
        <v>570.41131343467714</v>
      </c>
      <c r="E63" s="83">
        <f t="shared" si="4"/>
        <v>893.4268476838447</v>
      </c>
      <c r="F63" s="83">
        <f t="shared" si="1"/>
        <v>1463.8381611185218</v>
      </c>
      <c r="G63" s="83">
        <f t="shared" si="2"/>
        <v>194676.16632991965</v>
      </c>
      <c r="M63" s="81"/>
      <c r="N63" s="82"/>
      <c r="O63" s="70"/>
      <c r="P63" s="83"/>
      <c r="Q63" s="83"/>
      <c r="R63" s="83"/>
      <c r="S63" s="83"/>
    </row>
    <row r="64" spans="1:19" x14ac:dyDescent="0.35">
      <c r="A64" s="81">
        <f t="shared" si="5"/>
        <v>47088</v>
      </c>
      <c r="B64" s="82">
        <v>48</v>
      </c>
      <c r="C64" s="70">
        <f t="shared" si="6"/>
        <v>194676.16632991965</v>
      </c>
      <c r="D64" s="83">
        <f t="shared" si="3"/>
        <v>567.80548512893267</v>
      </c>
      <c r="E64" s="83">
        <f t="shared" si="4"/>
        <v>896.03267598958939</v>
      </c>
      <c r="F64" s="83">
        <f t="shared" si="1"/>
        <v>1463.8381611185221</v>
      </c>
      <c r="G64" s="83">
        <f t="shared" si="2"/>
        <v>193780.13365393007</v>
      </c>
      <c r="M64" s="81"/>
      <c r="N64" s="82"/>
      <c r="O64" s="70"/>
      <c r="P64" s="83"/>
      <c r="Q64" s="83"/>
      <c r="R64" s="83"/>
      <c r="S64" s="83"/>
    </row>
    <row r="65" spans="1:19" x14ac:dyDescent="0.35">
      <c r="A65" s="81">
        <f t="shared" si="5"/>
        <v>47119</v>
      </c>
      <c r="B65" s="82">
        <v>49</v>
      </c>
      <c r="C65" s="70">
        <f t="shared" si="6"/>
        <v>193780.13365393007</v>
      </c>
      <c r="D65" s="83">
        <f t="shared" si="3"/>
        <v>565.19205649062951</v>
      </c>
      <c r="E65" s="83">
        <f t="shared" si="4"/>
        <v>898.64610462789221</v>
      </c>
      <c r="F65" s="83">
        <f t="shared" si="1"/>
        <v>1463.8381611185218</v>
      </c>
      <c r="G65" s="83">
        <f t="shared" si="2"/>
        <v>192881.48754930217</v>
      </c>
      <c r="M65" s="81"/>
      <c r="N65" s="82"/>
      <c r="O65" s="70"/>
      <c r="P65" s="83"/>
      <c r="Q65" s="83"/>
      <c r="R65" s="83"/>
      <c r="S65" s="83"/>
    </row>
    <row r="66" spans="1:19" x14ac:dyDescent="0.35">
      <c r="A66" s="81">
        <f t="shared" si="5"/>
        <v>47150</v>
      </c>
      <c r="B66" s="82">
        <v>50</v>
      </c>
      <c r="C66" s="70">
        <f t="shared" si="6"/>
        <v>192881.48754930217</v>
      </c>
      <c r="D66" s="83">
        <f t="shared" si="3"/>
        <v>562.57100535213158</v>
      </c>
      <c r="E66" s="83">
        <f t="shared" si="4"/>
        <v>901.26715576639026</v>
      </c>
      <c r="F66" s="83">
        <f t="shared" si="1"/>
        <v>1463.8381611185218</v>
      </c>
      <c r="G66" s="83">
        <f t="shared" si="2"/>
        <v>191980.22039353577</v>
      </c>
      <c r="M66" s="81"/>
      <c r="N66" s="82"/>
      <c r="O66" s="70"/>
      <c r="P66" s="83"/>
      <c r="Q66" s="83"/>
      <c r="R66" s="83"/>
      <c r="S66" s="83"/>
    </row>
    <row r="67" spans="1:19" x14ac:dyDescent="0.35">
      <c r="A67" s="81">
        <f t="shared" si="5"/>
        <v>47178</v>
      </c>
      <c r="B67" s="82">
        <v>51</v>
      </c>
      <c r="C67" s="70">
        <f t="shared" si="6"/>
        <v>191980.22039353577</v>
      </c>
      <c r="D67" s="83">
        <f t="shared" si="3"/>
        <v>559.94230948114648</v>
      </c>
      <c r="E67" s="83">
        <f t="shared" si="4"/>
        <v>903.89585163737559</v>
      </c>
      <c r="F67" s="83">
        <f t="shared" si="1"/>
        <v>1463.8381611185221</v>
      </c>
      <c r="G67" s="83">
        <f t="shared" si="2"/>
        <v>191076.32454189839</v>
      </c>
      <c r="M67" s="81"/>
      <c r="N67" s="82"/>
      <c r="O67" s="70"/>
      <c r="P67" s="83"/>
      <c r="Q67" s="83"/>
      <c r="R67" s="83"/>
      <c r="S67" s="83"/>
    </row>
    <row r="68" spans="1:19" x14ac:dyDescent="0.35">
      <c r="A68" s="81">
        <f t="shared" si="5"/>
        <v>47209</v>
      </c>
      <c r="B68" s="82">
        <v>52</v>
      </c>
      <c r="C68" s="70">
        <f t="shared" si="6"/>
        <v>191076.32454189839</v>
      </c>
      <c r="D68" s="83">
        <f t="shared" si="3"/>
        <v>557.30594658053747</v>
      </c>
      <c r="E68" s="83">
        <f t="shared" si="4"/>
        <v>906.53221453798471</v>
      </c>
      <c r="F68" s="83">
        <f t="shared" si="1"/>
        <v>1463.8381611185223</v>
      </c>
      <c r="G68" s="83">
        <f t="shared" si="2"/>
        <v>190169.7923273604</v>
      </c>
      <c r="M68" s="81"/>
      <c r="N68" s="82"/>
      <c r="O68" s="70"/>
      <c r="P68" s="83"/>
      <c r="Q68" s="83"/>
      <c r="R68" s="83"/>
      <c r="S68" s="83"/>
    </row>
    <row r="69" spans="1:19" x14ac:dyDescent="0.35">
      <c r="A69" s="81">
        <f t="shared" si="5"/>
        <v>47239</v>
      </c>
      <c r="B69" s="82">
        <v>53</v>
      </c>
      <c r="C69" s="70">
        <f t="shared" si="6"/>
        <v>190169.7923273604</v>
      </c>
      <c r="D69" s="83">
        <f t="shared" si="3"/>
        <v>554.66189428813482</v>
      </c>
      <c r="E69" s="83">
        <f t="shared" si="4"/>
        <v>909.17626683038714</v>
      </c>
      <c r="F69" s="83">
        <f t="shared" si="1"/>
        <v>1463.8381611185218</v>
      </c>
      <c r="G69" s="83">
        <f t="shared" si="2"/>
        <v>189260.61606053001</v>
      </c>
      <c r="M69" s="81"/>
      <c r="N69" s="82"/>
      <c r="O69" s="70"/>
      <c r="P69" s="83"/>
      <c r="Q69" s="83"/>
      <c r="R69" s="83"/>
      <c r="S69" s="83"/>
    </row>
    <row r="70" spans="1:19" x14ac:dyDescent="0.35">
      <c r="A70" s="81">
        <f t="shared" si="5"/>
        <v>47270</v>
      </c>
      <c r="B70" s="82">
        <v>54</v>
      </c>
      <c r="C70" s="70">
        <f t="shared" si="6"/>
        <v>189260.61606053001</v>
      </c>
      <c r="D70" s="83">
        <f t="shared" si="3"/>
        <v>552.01013017654623</v>
      </c>
      <c r="E70" s="83">
        <f t="shared" si="4"/>
        <v>911.82803094197573</v>
      </c>
      <c r="F70" s="83">
        <f t="shared" si="1"/>
        <v>1463.8381611185218</v>
      </c>
      <c r="G70" s="83">
        <f t="shared" si="2"/>
        <v>188348.78802958803</v>
      </c>
      <c r="M70" s="81"/>
      <c r="N70" s="82"/>
      <c r="O70" s="70"/>
      <c r="P70" s="83"/>
      <c r="Q70" s="83"/>
      <c r="R70" s="83"/>
      <c r="S70" s="83"/>
    </row>
    <row r="71" spans="1:19" x14ac:dyDescent="0.35">
      <c r="A71" s="81">
        <f t="shared" si="5"/>
        <v>47300</v>
      </c>
      <c r="B71" s="82">
        <v>55</v>
      </c>
      <c r="C71" s="70">
        <f t="shared" si="6"/>
        <v>188348.78802958803</v>
      </c>
      <c r="D71" s="83">
        <f t="shared" si="3"/>
        <v>549.35063175296557</v>
      </c>
      <c r="E71" s="83">
        <f t="shared" si="4"/>
        <v>914.4875293655565</v>
      </c>
      <c r="F71" s="83">
        <f t="shared" si="1"/>
        <v>1463.8381611185221</v>
      </c>
      <c r="G71" s="83">
        <f t="shared" si="2"/>
        <v>187434.30050022248</v>
      </c>
      <c r="M71" s="81"/>
      <c r="N71" s="82"/>
      <c r="O71" s="70"/>
      <c r="P71" s="83"/>
      <c r="Q71" s="83"/>
      <c r="R71" s="83"/>
      <c r="S71" s="83"/>
    </row>
    <row r="72" spans="1:19" x14ac:dyDescent="0.35">
      <c r="A72" s="81">
        <f t="shared" si="5"/>
        <v>47331</v>
      </c>
      <c r="B72" s="82">
        <v>56</v>
      </c>
      <c r="C72" s="70">
        <f t="shared" si="6"/>
        <v>187434.30050022248</v>
      </c>
      <c r="D72" s="83">
        <f t="shared" si="3"/>
        <v>546.68337645898259</v>
      </c>
      <c r="E72" s="83">
        <f t="shared" si="4"/>
        <v>917.15478465953936</v>
      </c>
      <c r="F72" s="83">
        <f t="shared" si="1"/>
        <v>1463.8381611185218</v>
      </c>
      <c r="G72" s="83">
        <f t="shared" si="2"/>
        <v>186517.14571556295</v>
      </c>
      <c r="M72" s="81"/>
      <c r="N72" s="82"/>
      <c r="O72" s="70"/>
      <c r="P72" s="83"/>
      <c r="Q72" s="83"/>
      <c r="R72" s="83"/>
      <c r="S72" s="83"/>
    </row>
    <row r="73" spans="1:19" x14ac:dyDescent="0.35">
      <c r="A73" s="81">
        <f t="shared" si="5"/>
        <v>47362</v>
      </c>
      <c r="B73" s="82">
        <v>57</v>
      </c>
      <c r="C73" s="70">
        <f t="shared" si="6"/>
        <v>186517.14571556295</v>
      </c>
      <c r="D73" s="83">
        <f t="shared" si="3"/>
        <v>544.00834167039227</v>
      </c>
      <c r="E73" s="83">
        <f t="shared" si="4"/>
        <v>919.82981944812968</v>
      </c>
      <c r="F73" s="83">
        <f t="shared" si="1"/>
        <v>1463.8381611185218</v>
      </c>
      <c r="G73" s="83">
        <f t="shared" si="2"/>
        <v>185597.31589611483</v>
      </c>
      <c r="M73" s="81"/>
      <c r="N73" s="82"/>
      <c r="O73" s="70"/>
      <c r="P73" s="83"/>
      <c r="Q73" s="83"/>
      <c r="R73" s="83"/>
      <c r="S73" s="83"/>
    </row>
    <row r="74" spans="1:19" x14ac:dyDescent="0.35">
      <c r="A74" s="81">
        <f t="shared" si="5"/>
        <v>47392</v>
      </c>
      <c r="B74" s="82">
        <v>58</v>
      </c>
      <c r="C74" s="70">
        <f t="shared" si="6"/>
        <v>185597.31589611483</v>
      </c>
      <c r="D74" s="83">
        <f t="shared" si="3"/>
        <v>541.32550469700197</v>
      </c>
      <c r="E74" s="83">
        <f t="shared" si="4"/>
        <v>922.51265642152009</v>
      </c>
      <c r="F74" s="83">
        <f t="shared" si="1"/>
        <v>1463.8381611185221</v>
      </c>
      <c r="G74" s="83">
        <f t="shared" si="2"/>
        <v>184674.80323969331</v>
      </c>
      <c r="M74" s="81"/>
      <c r="N74" s="82"/>
      <c r="O74" s="70"/>
      <c r="P74" s="83"/>
      <c r="Q74" s="83"/>
      <c r="R74" s="83"/>
      <c r="S74" s="83"/>
    </row>
    <row r="75" spans="1:19" x14ac:dyDescent="0.35">
      <c r="A75" s="81">
        <f t="shared" si="5"/>
        <v>47423</v>
      </c>
      <c r="B75" s="82">
        <v>59</v>
      </c>
      <c r="C75" s="70">
        <f t="shared" si="6"/>
        <v>184674.80323969331</v>
      </c>
      <c r="D75" s="83">
        <f t="shared" si="3"/>
        <v>538.63484278243914</v>
      </c>
      <c r="E75" s="83">
        <f t="shared" si="4"/>
        <v>925.20331833608293</v>
      </c>
      <c r="F75" s="83">
        <f t="shared" si="1"/>
        <v>1463.8381611185221</v>
      </c>
      <c r="G75" s="83">
        <f t="shared" si="2"/>
        <v>183749.59992135724</v>
      </c>
      <c r="M75" s="81"/>
      <c r="N75" s="82"/>
      <c r="O75" s="70"/>
      <c r="P75" s="83"/>
      <c r="Q75" s="83"/>
      <c r="R75" s="83"/>
      <c r="S75" s="83"/>
    </row>
    <row r="76" spans="1:19" x14ac:dyDescent="0.35">
      <c r="A76" s="81">
        <f t="shared" si="5"/>
        <v>47453</v>
      </c>
      <c r="B76" s="82">
        <v>60</v>
      </c>
      <c r="C76" s="70">
        <f>G75</f>
        <v>183749.59992135724</v>
      </c>
      <c r="D76" s="83">
        <f t="shared" si="3"/>
        <v>535.93633310395887</v>
      </c>
      <c r="E76" s="83">
        <f t="shared" si="4"/>
        <v>927.90182801456308</v>
      </c>
      <c r="F76" s="83">
        <f t="shared" si="1"/>
        <v>1463.8381611185218</v>
      </c>
      <c r="G76" s="83">
        <f>C76-E76</f>
        <v>182821.69809334268</v>
      </c>
      <c r="M76" s="81"/>
      <c r="N76" s="82"/>
      <c r="O76" s="70"/>
      <c r="P76" s="83"/>
      <c r="Q76" s="83"/>
      <c r="R76" s="83"/>
      <c r="S76" s="83"/>
    </row>
    <row r="77" spans="1:19" x14ac:dyDescent="0.35">
      <c r="A77" s="81">
        <f t="shared" si="5"/>
        <v>47484</v>
      </c>
      <c r="B77" s="82">
        <v>61</v>
      </c>
      <c r="C77" s="70">
        <f t="shared" ref="C77:C140" si="7">G76</f>
        <v>182821.69809334268</v>
      </c>
      <c r="D77" s="83">
        <f t="shared" si="3"/>
        <v>533.22995277224982</v>
      </c>
      <c r="E77" s="83">
        <f t="shared" si="4"/>
        <v>930.60820834627214</v>
      </c>
      <c r="F77" s="83">
        <f t="shared" si="1"/>
        <v>1463.8381611185218</v>
      </c>
      <c r="G77" s="83">
        <f t="shared" ref="G77:G140" si="8">C77-E77</f>
        <v>181891.08988499641</v>
      </c>
      <c r="M77" s="81"/>
      <c r="N77" s="82"/>
      <c r="O77" s="70"/>
      <c r="P77" s="83"/>
      <c r="Q77" s="83"/>
      <c r="R77" s="83"/>
      <c r="S77" s="83"/>
    </row>
    <row r="78" spans="1:19" x14ac:dyDescent="0.35">
      <c r="A78" s="81">
        <f t="shared" si="5"/>
        <v>47515</v>
      </c>
      <c r="B78" s="82">
        <v>62</v>
      </c>
      <c r="C78" s="70">
        <f t="shared" si="7"/>
        <v>181891.08988499641</v>
      </c>
      <c r="D78" s="83">
        <f t="shared" si="3"/>
        <v>530.51567883123982</v>
      </c>
      <c r="E78" s="83">
        <f t="shared" si="4"/>
        <v>933.32248228728213</v>
      </c>
      <c r="F78" s="83">
        <f t="shared" si="1"/>
        <v>1463.8381611185218</v>
      </c>
      <c r="G78" s="83">
        <f t="shared" si="8"/>
        <v>180957.76740270914</v>
      </c>
      <c r="M78" s="81"/>
      <c r="N78" s="82"/>
      <c r="O78" s="70"/>
      <c r="P78" s="83"/>
      <c r="Q78" s="83"/>
      <c r="R78" s="83"/>
      <c r="S78" s="83"/>
    </row>
    <row r="79" spans="1:19" x14ac:dyDescent="0.35">
      <c r="A79" s="81">
        <f t="shared" si="5"/>
        <v>47543</v>
      </c>
      <c r="B79" s="82">
        <v>63</v>
      </c>
      <c r="C79" s="70">
        <f t="shared" si="7"/>
        <v>180957.76740270914</v>
      </c>
      <c r="D79" s="83">
        <f t="shared" si="3"/>
        <v>527.79348825790191</v>
      </c>
      <c r="E79" s="83">
        <f t="shared" si="4"/>
        <v>936.04467286061993</v>
      </c>
      <c r="F79" s="83">
        <f t="shared" si="1"/>
        <v>1463.8381611185218</v>
      </c>
      <c r="G79" s="83">
        <f t="shared" si="8"/>
        <v>180021.72272984852</v>
      </c>
      <c r="M79" s="81"/>
      <c r="N79" s="82"/>
      <c r="O79" s="70"/>
      <c r="P79" s="83"/>
      <c r="Q79" s="83"/>
      <c r="R79" s="83"/>
      <c r="S79" s="83"/>
    </row>
    <row r="80" spans="1:19" x14ac:dyDescent="0.35">
      <c r="A80" s="81">
        <f t="shared" si="5"/>
        <v>47574</v>
      </c>
      <c r="B80" s="82">
        <v>64</v>
      </c>
      <c r="C80" s="70">
        <f t="shared" si="7"/>
        <v>180021.72272984852</v>
      </c>
      <c r="D80" s="83">
        <f t="shared" si="3"/>
        <v>525.06335796205849</v>
      </c>
      <c r="E80" s="83">
        <f t="shared" si="4"/>
        <v>938.77480315646358</v>
      </c>
      <c r="F80" s="83">
        <f t="shared" si="1"/>
        <v>1463.8381611185221</v>
      </c>
      <c r="G80" s="83">
        <f t="shared" si="8"/>
        <v>179082.94792669205</v>
      </c>
      <c r="M80" s="81"/>
      <c r="N80" s="82"/>
      <c r="O80" s="70"/>
      <c r="P80" s="83"/>
      <c r="Q80" s="83"/>
      <c r="R80" s="83"/>
      <c r="S80" s="83"/>
    </row>
    <row r="81" spans="1:19" x14ac:dyDescent="0.35">
      <c r="A81" s="81">
        <f t="shared" si="5"/>
        <v>47604</v>
      </c>
      <c r="B81" s="82">
        <v>65</v>
      </c>
      <c r="C81" s="70">
        <f t="shared" si="7"/>
        <v>179082.94792669205</v>
      </c>
      <c r="D81" s="83">
        <f t="shared" si="3"/>
        <v>522.32526478618547</v>
      </c>
      <c r="E81" s="83">
        <f t="shared" si="4"/>
        <v>941.51289633233648</v>
      </c>
      <c r="F81" s="83">
        <f t="shared" si="1"/>
        <v>1463.8381611185218</v>
      </c>
      <c r="G81" s="83">
        <f t="shared" si="8"/>
        <v>178141.43503035972</v>
      </c>
      <c r="M81" s="81"/>
      <c r="N81" s="82"/>
      <c r="O81" s="70"/>
      <c r="P81" s="83"/>
      <c r="Q81" s="83"/>
      <c r="R81" s="83"/>
      <c r="S81" s="83"/>
    </row>
    <row r="82" spans="1:19" x14ac:dyDescent="0.35">
      <c r="A82" s="81">
        <f t="shared" si="5"/>
        <v>47635</v>
      </c>
      <c r="B82" s="82">
        <v>66</v>
      </c>
      <c r="C82" s="70">
        <f t="shared" si="7"/>
        <v>178141.43503035972</v>
      </c>
      <c r="D82" s="83">
        <f t="shared" si="3"/>
        <v>519.57918550521617</v>
      </c>
      <c r="E82" s="83">
        <f t="shared" si="4"/>
        <v>944.25897561330589</v>
      </c>
      <c r="F82" s="83">
        <f t="shared" ref="F82:F145" si="9">D82+E82</f>
        <v>1463.8381611185221</v>
      </c>
      <c r="G82" s="83">
        <f t="shared" si="8"/>
        <v>177197.17605474641</v>
      </c>
      <c r="M82" s="81"/>
      <c r="N82" s="82"/>
      <c r="O82" s="70"/>
      <c r="P82" s="83"/>
      <c r="Q82" s="83"/>
      <c r="R82" s="83"/>
      <c r="S82" s="83"/>
    </row>
    <row r="83" spans="1:19" x14ac:dyDescent="0.35">
      <c r="A83" s="81">
        <f t="shared" si="5"/>
        <v>47665</v>
      </c>
      <c r="B83" s="82">
        <v>67</v>
      </c>
      <c r="C83" s="70">
        <f t="shared" si="7"/>
        <v>177197.17605474641</v>
      </c>
      <c r="D83" s="83">
        <f t="shared" ref="D83:D146" si="10">IPMT($E$13/12,B83-1,$E$7-1,-$C$18,$E$12,0)</f>
        <v>516.82509682634395</v>
      </c>
      <c r="E83" s="83">
        <f t="shared" ref="E83:E146" si="11">PPMT($E$13/12,B83-1,$E$7-1,-$C$18,$E$12,0)</f>
        <v>947.01306429217811</v>
      </c>
      <c r="F83" s="83">
        <f t="shared" si="9"/>
        <v>1463.8381611185221</v>
      </c>
      <c r="G83" s="83">
        <f t="shared" si="8"/>
        <v>176250.16299045424</v>
      </c>
      <c r="M83" s="81"/>
      <c r="N83" s="82"/>
      <c r="O83" s="70"/>
      <c r="P83" s="83"/>
      <c r="Q83" s="83"/>
      <c r="R83" s="83"/>
      <c r="S83" s="83"/>
    </row>
    <row r="84" spans="1:19" x14ac:dyDescent="0.35">
      <c r="A84" s="81">
        <f t="shared" ref="A84:A147" si="12">EDATE(A83,1)</f>
        <v>47696</v>
      </c>
      <c r="B84" s="82">
        <v>68</v>
      </c>
      <c r="C84" s="70">
        <f t="shared" si="7"/>
        <v>176250.16299045424</v>
      </c>
      <c r="D84" s="83">
        <f t="shared" si="10"/>
        <v>514.06297538882518</v>
      </c>
      <c r="E84" s="83">
        <f t="shared" si="11"/>
        <v>949.77518572969689</v>
      </c>
      <c r="F84" s="83">
        <f t="shared" si="9"/>
        <v>1463.8381611185221</v>
      </c>
      <c r="G84" s="83">
        <f t="shared" si="8"/>
        <v>175300.38780472454</v>
      </c>
      <c r="M84" s="81"/>
      <c r="N84" s="82"/>
      <c r="O84" s="70"/>
      <c r="P84" s="83"/>
      <c r="Q84" s="83"/>
      <c r="R84" s="83"/>
      <c r="S84" s="83"/>
    </row>
    <row r="85" spans="1:19" x14ac:dyDescent="0.35">
      <c r="A85" s="81">
        <f t="shared" si="12"/>
        <v>47727</v>
      </c>
      <c r="B85" s="82">
        <v>69</v>
      </c>
      <c r="C85" s="70">
        <f t="shared" si="7"/>
        <v>175300.38780472454</v>
      </c>
      <c r="D85" s="83">
        <f t="shared" si="10"/>
        <v>511.29279776378007</v>
      </c>
      <c r="E85" s="83">
        <f t="shared" si="11"/>
        <v>952.54536335474177</v>
      </c>
      <c r="F85" s="83">
        <f t="shared" si="9"/>
        <v>1463.8381611185218</v>
      </c>
      <c r="G85" s="83">
        <f t="shared" si="8"/>
        <v>174347.84244136981</v>
      </c>
      <c r="M85" s="81"/>
      <c r="N85" s="82"/>
      <c r="O85" s="70"/>
      <c r="P85" s="83"/>
      <c r="Q85" s="83"/>
      <c r="R85" s="83"/>
      <c r="S85" s="83"/>
    </row>
    <row r="86" spans="1:19" x14ac:dyDescent="0.35">
      <c r="A86" s="81">
        <f t="shared" si="12"/>
        <v>47757</v>
      </c>
      <c r="B86" s="82">
        <v>70</v>
      </c>
      <c r="C86" s="70">
        <f t="shared" si="7"/>
        <v>174347.84244136981</v>
      </c>
      <c r="D86" s="83">
        <f t="shared" si="10"/>
        <v>508.51454045399555</v>
      </c>
      <c r="E86" s="83">
        <f t="shared" si="11"/>
        <v>955.32362066452652</v>
      </c>
      <c r="F86" s="83">
        <f t="shared" si="9"/>
        <v>1463.8381611185221</v>
      </c>
      <c r="G86" s="83">
        <f t="shared" si="8"/>
        <v>173392.51882070527</v>
      </c>
      <c r="M86" s="81"/>
      <c r="N86" s="82"/>
      <c r="O86" s="70"/>
      <c r="P86" s="83"/>
      <c r="Q86" s="83"/>
      <c r="R86" s="83"/>
      <c r="S86" s="83"/>
    </row>
    <row r="87" spans="1:19" x14ac:dyDescent="0.35">
      <c r="A87" s="81">
        <f t="shared" si="12"/>
        <v>47788</v>
      </c>
      <c r="B87" s="82">
        <v>71</v>
      </c>
      <c r="C87" s="70">
        <f t="shared" si="7"/>
        <v>173392.51882070527</v>
      </c>
      <c r="D87" s="83">
        <f t="shared" si="10"/>
        <v>505.72817989372396</v>
      </c>
      <c r="E87" s="83">
        <f t="shared" si="11"/>
        <v>958.10998122479805</v>
      </c>
      <c r="F87" s="83">
        <f t="shared" si="9"/>
        <v>1463.8381611185221</v>
      </c>
      <c r="G87" s="83">
        <f t="shared" si="8"/>
        <v>172434.40883948049</v>
      </c>
      <c r="M87" s="81"/>
      <c r="N87" s="82"/>
      <c r="O87" s="70"/>
      <c r="P87" s="83"/>
      <c r="Q87" s="83"/>
      <c r="R87" s="83"/>
      <c r="S87" s="83"/>
    </row>
    <row r="88" spans="1:19" x14ac:dyDescent="0.35">
      <c r="A88" s="81">
        <f t="shared" si="12"/>
        <v>47818</v>
      </c>
      <c r="B88" s="82">
        <v>72</v>
      </c>
      <c r="C88" s="70">
        <f t="shared" si="7"/>
        <v>172434.40883948049</v>
      </c>
      <c r="D88" s="83">
        <f t="shared" si="10"/>
        <v>502.93369244848492</v>
      </c>
      <c r="E88" s="83">
        <f t="shared" si="11"/>
        <v>960.90446867003709</v>
      </c>
      <c r="F88" s="83">
        <f t="shared" si="9"/>
        <v>1463.8381611185221</v>
      </c>
      <c r="G88" s="83">
        <f t="shared" si="8"/>
        <v>171473.50437081043</v>
      </c>
      <c r="M88" s="81"/>
      <c r="N88" s="82"/>
      <c r="O88" s="70"/>
      <c r="P88" s="83"/>
      <c r="Q88" s="83"/>
      <c r="R88" s="83"/>
      <c r="S88" s="83"/>
    </row>
    <row r="89" spans="1:19" x14ac:dyDescent="0.35">
      <c r="A89" s="81">
        <f t="shared" si="12"/>
        <v>47849</v>
      </c>
      <c r="B89" s="82">
        <v>73</v>
      </c>
      <c r="C89" s="70">
        <f t="shared" si="7"/>
        <v>171473.50437081043</v>
      </c>
      <c r="D89" s="83">
        <f t="shared" si="10"/>
        <v>500.13105441486397</v>
      </c>
      <c r="E89" s="83">
        <f t="shared" si="11"/>
        <v>963.70710670365781</v>
      </c>
      <c r="F89" s="83">
        <f t="shared" si="9"/>
        <v>1463.8381611185218</v>
      </c>
      <c r="G89" s="83">
        <f t="shared" si="8"/>
        <v>170509.79726410678</v>
      </c>
      <c r="M89" s="81"/>
      <c r="N89" s="82"/>
      <c r="O89" s="70"/>
      <c r="P89" s="83"/>
      <c r="Q89" s="83"/>
      <c r="R89" s="83"/>
      <c r="S89" s="83"/>
    </row>
    <row r="90" spans="1:19" x14ac:dyDescent="0.35">
      <c r="A90" s="81">
        <f t="shared" si="12"/>
        <v>47880</v>
      </c>
      <c r="B90" s="82">
        <v>74</v>
      </c>
      <c r="C90" s="70">
        <f t="shared" si="7"/>
        <v>170509.79726410678</v>
      </c>
      <c r="D90" s="83">
        <f t="shared" si="10"/>
        <v>497.32024202031164</v>
      </c>
      <c r="E90" s="83">
        <f t="shared" si="11"/>
        <v>966.5179190982102</v>
      </c>
      <c r="F90" s="83">
        <f t="shared" si="9"/>
        <v>1463.8381611185218</v>
      </c>
      <c r="G90" s="83">
        <f t="shared" si="8"/>
        <v>169543.27934500857</v>
      </c>
      <c r="M90" s="81"/>
      <c r="N90" s="82"/>
      <c r="O90" s="70"/>
      <c r="P90" s="83"/>
      <c r="Q90" s="83"/>
      <c r="R90" s="83"/>
      <c r="S90" s="83"/>
    </row>
    <row r="91" spans="1:19" x14ac:dyDescent="0.35">
      <c r="A91" s="81">
        <f t="shared" si="12"/>
        <v>47908</v>
      </c>
      <c r="B91" s="82">
        <v>75</v>
      </c>
      <c r="C91" s="70">
        <f t="shared" si="7"/>
        <v>169543.27934500857</v>
      </c>
      <c r="D91" s="83">
        <f t="shared" si="10"/>
        <v>494.50123142294188</v>
      </c>
      <c r="E91" s="83">
        <f t="shared" si="11"/>
        <v>969.33692969558012</v>
      </c>
      <c r="F91" s="83">
        <f t="shared" si="9"/>
        <v>1463.8381611185221</v>
      </c>
      <c r="G91" s="83">
        <f t="shared" si="8"/>
        <v>168573.94241531298</v>
      </c>
      <c r="M91" s="81"/>
      <c r="N91" s="82"/>
      <c r="O91" s="70"/>
      <c r="P91" s="83"/>
      <c r="Q91" s="83"/>
      <c r="R91" s="83"/>
      <c r="S91" s="83"/>
    </row>
    <row r="92" spans="1:19" x14ac:dyDescent="0.35">
      <c r="A92" s="81">
        <f t="shared" si="12"/>
        <v>47939</v>
      </c>
      <c r="B92" s="82">
        <v>76</v>
      </c>
      <c r="C92" s="70">
        <f t="shared" si="7"/>
        <v>168573.94241531298</v>
      </c>
      <c r="D92" s="83">
        <f t="shared" si="10"/>
        <v>491.67399871132983</v>
      </c>
      <c r="E92" s="83">
        <f t="shared" si="11"/>
        <v>972.16416240719218</v>
      </c>
      <c r="F92" s="83">
        <f t="shared" si="9"/>
        <v>1463.8381611185221</v>
      </c>
      <c r="G92" s="83">
        <f t="shared" si="8"/>
        <v>167601.77825290579</v>
      </c>
      <c r="M92" s="81"/>
      <c r="N92" s="82"/>
      <c r="O92" s="70"/>
      <c r="P92" s="83"/>
      <c r="Q92" s="83"/>
      <c r="R92" s="83"/>
      <c r="S92" s="83"/>
    </row>
    <row r="93" spans="1:19" x14ac:dyDescent="0.35">
      <c r="A93" s="81">
        <f t="shared" si="12"/>
        <v>47969</v>
      </c>
      <c r="B93" s="82">
        <v>77</v>
      </c>
      <c r="C93" s="70">
        <f t="shared" si="7"/>
        <v>167601.77825290579</v>
      </c>
      <c r="D93" s="83">
        <f t="shared" si="10"/>
        <v>488.83851990430884</v>
      </c>
      <c r="E93" s="83">
        <f t="shared" si="11"/>
        <v>974.99964121421328</v>
      </c>
      <c r="F93" s="83">
        <f t="shared" si="9"/>
        <v>1463.8381611185221</v>
      </c>
      <c r="G93" s="83">
        <f t="shared" si="8"/>
        <v>166626.77861169158</v>
      </c>
      <c r="M93" s="81"/>
      <c r="N93" s="82"/>
      <c r="O93" s="70"/>
      <c r="P93" s="83"/>
      <c r="Q93" s="83"/>
      <c r="R93" s="83"/>
      <c r="S93" s="83"/>
    </row>
    <row r="94" spans="1:19" x14ac:dyDescent="0.35">
      <c r="A94" s="81">
        <f t="shared" si="12"/>
        <v>48000</v>
      </c>
      <c r="B94" s="82">
        <v>78</v>
      </c>
      <c r="C94" s="70">
        <f t="shared" si="7"/>
        <v>166626.77861169158</v>
      </c>
      <c r="D94" s="83">
        <f t="shared" si="10"/>
        <v>485.99477095076736</v>
      </c>
      <c r="E94" s="83">
        <f t="shared" si="11"/>
        <v>977.84339016775471</v>
      </c>
      <c r="F94" s="83">
        <f t="shared" si="9"/>
        <v>1463.8381611185221</v>
      </c>
      <c r="G94" s="83">
        <f t="shared" si="8"/>
        <v>165648.93522152383</v>
      </c>
      <c r="M94" s="81"/>
      <c r="N94" s="82"/>
      <c r="O94" s="70"/>
      <c r="P94" s="83"/>
      <c r="Q94" s="83"/>
      <c r="R94" s="83"/>
      <c r="S94" s="83"/>
    </row>
    <row r="95" spans="1:19" x14ac:dyDescent="0.35">
      <c r="A95" s="81">
        <f t="shared" si="12"/>
        <v>48030</v>
      </c>
      <c r="B95" s="82">
        <v>79</v>
      </c>
      <c r="C95" s="70">
        <f t="shared" si="7"/>
        <v>165648.93522152383</v>
      </c>
      <c r="D95" s="83">
        <f t="shared" si="10"/>
        <v>483.1427277294448</v>
      </c>
      <c r="E95" s="83">
        <f t="shared" si="11"/>
        <v>980.69543338907727</v>
      </c>
      <c r="F95" s="83">
        <f t="shared" si="9"/>
        <v>1463.8381611185221</v>
      </c>
      <c r="G95" s="83">
        <f t="shared" si="8"/>
        <v>164668.23978813476</v>
      </c>
      <c r="M95" s="81"/>
      <c r="N95" s="82"/>
      <c r="O95" s="70"/>
      <c r="P95" s="83"/>
      <c r="Q95" s="83"/>
      <c r="R95" s="83"/>
      <c r="S95" s="83"/>
    </row>
    <row r="96" spans="1:19" x14ac:dyDescent="0.35">
      <c r="A96" s="81">
        <f t="shared" si="12"/>
        <v>48061</v>
      </c>
      <c r="B96" s="82">
        <v>80</v>
      </c>
      <c r="C96" s="70">
        <f t="shared" si="7"/>
        <v>164668.23978813476</v>
      </c>
      <c r="D96" s="83">
        <f t="shared" si="10"/>
        <v>480.28236604872666</v>
      </c>
      <c r="E96" s="83">
        <f t="shared" si="11"/>
        <v>983.55579506979529</v>
      </c>
      <c r="F96" s="83">
        <f t="shared" si="9"/>
        <v>1463.8381611185218</v>
      </c>
      <c r="G96" s="83">
        <f t="shared" si="8"/>
        <v>163684.68399306497</v>
      </c>
      <c r="M96" s="81"/>
      <c r="N96" s="82"/>
      <c r="O96" s="70"/>
      <c r="P96" s="83"/>
      <c r="Q96" s="83"/>
      <c r="R96" s="83"/>
      <c r="S96" s="83"/>
    </row>
    <row r="97" spans="1:19" x14ac:dyDescent="0.35">
      <c r="A97" s="81">
        <f t="shared" si="12"/>
        <v>48092</v>
      </c>
      <c r="B97" s="82">
        <v>81</v>
      </c>
      <c r="C97" s="70">
        <f t="shared" si="7"/>
        <v>163684.68399306497</v>
      </c>
      <c r="D97" s="83">
        <f t="shared" si="10"/>
        <v>477.41366164643972</v>
      </c>
      <c r="E97" s="83">
        <f t="shared" si="11"/>
        <v>986.4244994720824</v>
      </c>
      <c r="F97" s="83">
        <f t="shared" si="9"/>
        <v>1463.8381611185221</v>
      </c>
      <c r="G97" s="83">
        <f t="shared" si="8"/>
        <v>162698.25949359289</v>
      </c>
      <c r="M97" s="81"/>
      <c r="N97" s="82"/>
      <c r="O97" s="70"/>
      <c r="P97" s="83"/>
      <c r="Q97" s="83"/>
      <c r="R97" s="83"/>
      <c r="S97" s="83"/>
    </row>
    <row r="98" spans="1:19" x14ac:dyDescent="0.35">
      <c r="A98" s="81">
        <f t="shared" si="12"/>
        <v>48122</v>
      </c>
      <c r="B98" s="82">
        <v>82</v>
      </c>
      <c r="C98" s="70">
        <f t="shared" si="7"/>
        <v>162698.25949359289</v>
      </c>
      <c r="D98" s="83">
        <f t="shared" si="10"/>
        <v>474.53659018964612</v>
      </c>
      <c r="E98" s="83">
        <f t="shared" si="11"/>
        <v>989.30157092887578</v>
      </c>
      <c r="F98" s="83">
        <f t="shared" si="9"/>
        <v>1463.8381611185218</v>
      </c>
      <c r="G98" s="83">
        <f t="shared" si="8"/>
        <v>161708.95792266401</v>
      </c>
      <c r="M98" s="81"/>
      <c r="N98" s="82"/>
      <c r="O98" s="70"/>
      <c r="P98" s="83"/>
      <c r="Q98" s="83"/>
      <c r="R98" s="83"/>
      <c r="S98" s="83"/>
    </row>
    <row r="99" spans="1:19" x14ac:dyDescent="0.35">
      <c r="A99" s="81">
        <f t="shared" si="12"/>
        <v>48153</v>
      </c>
      <c r="B99" s="82">
        <v>83</v>
      </c>
      <c r="C99" s="70">
        <f t="shared" si="7"/>
        <v>161708.95792266401</v>
      </c>
      <c r="D99" s="83">
        <f t="shared" si="10"/>
        <v>471.65112727443687</v>
      </c>
      <c r="E99" s="83">
        <f t="shared" si="11"/>
        <v>992.18703384408502</v>
      </c>
      <c r="F99" s="83">
        <f t="shared" si="9"/>
        <v>1463.8381611185218</v>
      </c>
      <c r="G99" s="83">
        <f t="shared" si="8"/>
        <v>160716.77088881991</v>
      </c>
      <c r="M99" s="81"/>
      <c r="N99" s="82"/>
      <c r="O99" s="70"/>
      <c r="P99" s="83"/>
      <c r="Q99" s="83"/>
      <c r="R99" s="83"/>
      <c r="S99" s="83"/>
    </row>
    <row r="100" spans="1:19" x14ac:dyDescent="0.35">
      <c r="A100" s="81">
        <f t="shared" si="12"/>
        <v>48183</v>
      </c>
      <c r="B100" s="82">
        <v>84</v>
      </c>
      <c r="C100" s="70">
        <f t="shared" si="7"/>
        <v>160716.77088881991</v>
      </c>
      <c r="D100" s="83">
        <f t="shared" si="10"/>
        <v>468.75724842572504</v>
      </c>
      <c r="E100" s="83">
        <f t="shared" si="11"/>
        <v>995.08091269279703</v>
      </c>
      <c r="F100" s="83">
        <f t="shared" si="9"/>
        <v>1463.8381611185221</v>
      </c>
      <c r="G100" s="83">
        <f t="shared" si="8"/>
        <v>159721.68997612712</v>
      </c>
      <c r="M100" s="81"/>
      <c r="N100" s="82"/>
      <c r="O100" s="70"/>
      <c r="P100" s="83"/>
      <c r="Q100" s="83"/>
      <c r="R100" s="83"/>
      <c r="S100" s="83"/>
    </row>
    <row r="101" spans="1:19" x14ac:dyDescent="0.35">
      <c r="A101" s="81">
        <f t="shared" si="12"/>
        <v>48214</v>
      </c>
      <c r="B101" s="82">
        <v>85</v>
      </c>
      <c r="C101" s="70">
        <f t="shared" si="7"/>
        <v>159721.68997612712</v>
      </c>
      <c r="D101" s="83">
        <f t="shared" si="10"/>
        <v>465.85492909703771</v>
      </c>
      <c r="E101" s="83">
        <f t="shared" si="11"/>
        <v>997.98323202148424</v>
      </c>
      <c r="F101" s="83">
        <f t="shared" si="9"/>
        <v>1463.8381611185218</v>
      </c>
      <c r="G101" s="83">
        <f t="shared" si="8"/>
        <v>158723.70674410564</v>
      </c>
      <c r="M101" s="81"/>
      <c r="N101" s="82"/>
      <c r="O101" s="70"/>
      <c r="P101" s="83"/>
      <c r="Q101" s="83"/>
      <c r="R101" s="83"/>
      <c r="S101" s="83"/>
    </row>
    <row r="102" spans="1:19" x14ac:dyDescent="0.35">
      <c r="A102" s="81">
        <f t="shared" si="12"/>
        <v>48245</v>
      </c>
      <c r="B102" s="82">
        <v>86</v>
      </c>
      <c r="C102" s="70">
        <f t="shared" si="7"/>
        <v>158723.70674410564</v>
      </c>
      <c r="D102" s="83">
        <f t="shared" si="10"/>
        <v>462.94414467030833</v>
      </c>
      <c r="E102" s="83">
        <f t="shared" si="11"/>
        <v>1000.8940164482137</v>
      </c>
      <c r="F102" s="83">
        <f t="shared" si="9"/>
        <v>1463.8381611185221</v>
      </c>
      <c r="G102" s="83">
        <f t="shared" si="8"/>
        <v>157722.81272765744</v>
      </c>
      <c r="M102" s="81"/>
      <c r="N102" s="82"/>
      <c r="O102" s="70"/>
      <c r="P102" s="83"/>
      <c r="Q102" s="83"/>
      <c r="R102" s="83"/>
      <c r="S102" s="83"/>
    </row>
    <row r="103" spans="1:19" x14ac:dyDescent="0.35">
      <c r="A103" s="81">
        <f t="shared" si="12"/>
        <v>48274</v>
      </c>
      <c r="B103" s="82">
        <v>87</v>
      </c>
      <c r="C103" s="70">
        <f t="shared" si="7"/>
        <v>157722.81272765744</v>
      </c>
      <c r="D103" s="83">
        <f t="shared" si="10"/>
        <v>460.02487045566772</v>
      </c>
      <c r="E103" s="83">
        <f t="shared" si="11"/>
        <v>1003.8132906628543</v>
      </c>
      <c r="F103" s="83">
        <f t="shared" si="9"/>
        <v>1463.8381611185221</v>
      </c>
      <c r="G103" s="83">
        <f t="shared" si="8"/>
        <v>156718.99943699458</v>
      </c>
      <c r="M103" s="81"/>
      <c r="N103" s="82"/>
      <c r="O103" s="70"/>
      <c r="P103" s="83"/>
      <c r="Q103" s="83"/>
      <c r="R103" s="83"/>
      <c r="S103" s="83"/>
    </row>
    <row r="104" spans="1:19" x14ac:dyDescent="0.35">
      <c r="A104" s="81">
        <f t="shared" si="12"/>
        <v>48305</v>
      </c>
      <c r="B104" s="82">
        <v>88</v>
      </c>
      <c r="C104" s="70">
        <f t="shared" si="7"/>
        <v>156718.99943699458</v>
      </c>
      <c r="D104" s="83">
        <f t="shared" si="10"/>
        <v>457.09708169123439</v>
      </c>
      <c r="E104" s="83">
        <f t="shared" si="11"/>
        <v>1006.7410794272877</v>
      </c>
      <c r="F104" s="83">
        <f t="shared" si="9"/>
        <v>1463.8381611185221</v>
      </c>
      <c r="G104" s="83">
        <f t="shared" si="8"/>
        <v>155712.25835756728</v>
      </c>
      <c r="M104" s="81"/>
      <c r="N104" s="82"/>
      <c r="O104" s="70"/>
      <c r="P104" s="83"/>
      <c r="Q104" s="83"/>
      <c r="R104" s="83"/>
      <c r="S104" s="83"/>
    </row>
    <row r="105" spans="1:19" x14ac:dyDescent="0.35">
      <c r="A105" s="81">
        <f t="shared" si="12"/>
        <v>48335</v>
      </c>
      <c r="B105" s="82">
        <v>89</v>
      </c>
      <c r="C105" s="70">
        <f t="shared" si="7"/>
        <v>155712.25835756728</v>
      </c>
      <c r="D105" s="83">
        <f t="shared" si="10"/>
        <v>454.16075354290473</v>
      </c>
      <c r="E105" s="83">
        <f t="shared" si="11"/>
        <v>1009.6774075756173</v>
      </c>
      <c r="F105" s="83">
        <f t="shared" si="9"/>
        <v>1463.8381611185221</v>
      </c>
      <c r="G105" s="83">
        <f t="shared" si="8"/>
        <v>154702.58094999165</v>
      </c>
      <c r="M105" s="81"/>
      <c r="N105" s="82"/>
      <c r="O105" s="70"/>
      <c r="P105" s="83"/>
      <c r="Q105" s="83"/>
      <c r="R105" s="83"/>
      <c r="S105" s="83"/>
    </row>
    <row r="106" spans="1:19" x14ac:dyDescent="0.35">
      <c r="A106" s="81">
        <f t="shared" si="12"/>
        <v>48366</v>
      </c>
      <c r="B106" s="82">
        <v>90</v>
      </c>
      <c r="C106" s="70">
        <f t="shared" si="7"/>
        <v>154702.58094999165</v>
      </c>
      <c r="D106" s="83">
        <f t="shared" si="10"/>
        <v>451.21586110414256</v>
      </c>
      <c r="E106" s="83">
        <f t="shared" si="11"/>
        <v>1012.6223000143794</v>
      </c>
      <c r="F106" s="83">
        <f t="shared" si="9"/>
        <v>1463.8381611185221</v>
      </c>
      <c r="G106" s="83">
        <f t="shared" si="8"/>
        <v>153689.95864997728</v>
      </c>
      <c r="M106" s="81"/>
      <c r="N106" s="82"/>
      <c r="O106" s="70"/>
      <c r="P106" s="83"/>
      <c r="Q106" s="83"/>
      <c r="R106" s="83"/>
      <c r="S106" s="83"/>
    </row>
    <row r="107" spans="1:19" x14ac:dyDescent="0.35">
      <c r="A107" s="81">
        <f t="shared" si="12"/>
        <v>48396</v>
      </c>
      <c r="B107" s="82">
        <v>91</v>
      </c>
      <c r="C107" s="70">
        <f t="shared" si="7"/>
        <v>153689.95864997728</v>
      </c>
      <c r="D107" s="83">
        <f t="shared" si="10"/>
        <v>448.26237939576737</v>
      </c>
      <c r="E107" s="83">
        <f t="shared" si="11"/>
        <v>1015.5757817227546</v>
      </c>
      <c r="F107" s="83">
        <f t="shared" si="9"/>
        <v>1463.8381611185221</v>
      </c>
      <c r="G107" s="83">
        <f t="shared" si="8"/>
        <v>152674.38286825453</v>
      </c>
      <c r="M107" s="81"/>
      <c r="N107" s="82"/>
      <c r="O107" s="70"/>
      <c r="P107" s="83"/>
      <c r="Q107" s="83"/>
      <c r="R107" s="83"/>
      <c r="S107" s="83"/>
    </row>
    <row r="108" spans="1:19" x14ac:dyDescent="0.35">
      <c r="A108" s="81">
        <f t="shared" si="12"/>
        <v>48427</v>
      </c>
      <c r="B108" s="82">
        <v>92</v>
      </c>
      <c r="C108" s="70">
        <f t="shared" si="7"/>
        <v>152674.38286825453</v>
      </c>
      <c r="D108" s="83">
        <f t="shared" si="10"/>
        <v>445.30028336574264</v>
      </c>
      <c r="E108" s="83">
        <f t="shared" si="11"/>
        <v>1018.5378777527794</v>
      </c>
      <c r="F108" s="83">
        <f t="shared" si="9"/>
        <v>1463.8381611185221</v>
      </c>
      <c r="G108" s="83">
        <f t="shared" si="8"/>
        <v>151655.84499050176</v>
      </c>
      <c r="M108" s="81"/>
      <c r="N108" s="82"/>
      <c r="O108" s="70"/>
      <c r="P108" s="83"/>
      <c r="Q108" s="83"/>
      <c r="R108" s="83"/>
      <c r="S108" s="83"/>
    </row>
    <row r="109" spans="1:19" x14ac:dyDescent="0.35">
      <c r="A109" s="81">
        <f t="shared" si="12"/>
        <v>48458</v>
      </c>
      <c r="B109" s="82">
        <v>93</v>
      </c>
      <c r="C109" s="70">
        <f t="shared" si="7"/>
        <v>151655.84499050176</v>
      </c>
      <c r="D109" s="83">
        <f t="shared" si="10"/>
        <v>442.32954788896359</v>
      </c>
      <c r="E109" s="83">
        <f t="shared" si="11"/>
        <v>1021.5086132295583</v>
      </c>
      <c r="F109" s="83">
        <f t="shared" si="9"/>
        <v>1463.8381611185218</v>
      </c>
      <c r="G109" s="83">
        <f t="shared" si="8"/>
        <v>150634.33637727221</v>
      </c>
      <c r="M109" s="81"/>
      <c r="N109" s="82"/>
      <c r="O109" s="70"/>
      <c r="P109" s="83"/>
      <c r="Q109" s="83"/>
      <c r="R109" s="83"/>
      <c r="S109" s="83"/>
    </row>
    <row r="110" spans="1:19" x14ac:dyDescent="0.35">
      <c r="A110" s="81">
        <f t="shared" si="12"/>
        <v>48488</v>
      </c>
      <c r="B110" s="82">
        <v>94</v>
      </c>
      <c r="C110" s="70">
        <f t="shared" si="7"/>
        <v>150634.33637727221</v>
      </c>
      <c r="D110" s="83">
        <f t="shared" si="10"/>
        <v>439.35014776704412</v>
      </c>
      <c r="E110" s="83">
        <f t="shared" si="11"/>
        <v>1024.488013351478</v>
      </c>
      <c r="F110" s="83">
        <f t="shared" si="9"/>
        <v>1463.8381611185221</v>
      </c>
      <c r="G110" s="83">
        <f t="shared" si="8"/>
        <v>149609.84836392073</v>
      </c>
      <c r="M110" s="81"/>
      <c r="N110" s="82"/>
      <c r="O110" s="70"/>
      <c r="P110" s="83"/>
      <c r="Q110" s="83"/>
      <c r="R110" s="83"/>
      <c r="S110" s="83"/>
    </row>
    <row r="111" spans="1:19" x14ac:dyDescent="0.35">
      <c r="A111" s="81">
        <f t="shared" si="12"/>
        <v>48519</v>
      </c>
      <c r="B111" s="82">
        <v>95</v>
      </c>
      <c r="C111" s="70">
        <f t="shared" si="7"/>
        <v>149609.84836392073</v>
      </c>
      <c r="D111" s="83">
        <f t="shared" si="10"/>
        <v>436.36205772810229</v>
      </c>
      <c r="E111" s="83">
        <f t="shared" si="11"/>
        <v>1027.4761033904197</v>
      </c>
      <c r="F111" s="83">
        <f t="shared" si="9"/>
        <v>1463.8381611185218</v>
      </c>
      <c r="G111" s="83">
        <f t="shared" si="8"/>
        <v>148582.3722605303</v>
      </c>
      <c r="M111" s="81"/>
      <c r="N111" s="82"/>
      <c r="O111" s="70"/>
      <c r="P111" s="83"/>
      <c r="Q111" s="83"/>
      <c r="R111" s="83"/>
      <c r="S111" s="83"/>
    </row>
    <row r="112" spans="1:19" x14ac:dyDescent="0.35">
      <c r="A112" s="81">
        <f t="shared" si="12"/>
        <v>48549</v>
      </c>
      <c r="B112" s="82">
        <v>96</v>
      </c>
      <c r="C112" s="70">
        <f t="shared" si="7"/>
        <v>148582.3722605303</v>
      </c>
      <c r="D112" s="83">
        <f t="shared" si="10"/>
        <v>433.36525242654693</v>
      </c>
      <c r="E112" s="83">
        <f t="shared" si="11"/>
        <v>1030.4729086919749</v>
      </c>
      <c r="F112" s="83">
        <f t="shared" si="9"/>
        <v>1463.8381611185218</v>
      </c>
      <c r="G112" s="83">
        <f t="shared" si="8"/>
        <v>147551.89935183834</v>
      </c>
      <c r="M112" s="81"/>
      <c r="N112" s="82"/>
      <c r="O112" s="70"/>
      <c r="P112" s="83"/>
      <c r="Q112" s="83"/>
      <c r="R112" s="83"/>
      <c r="S112" s="83"/>
    </row>
    <row r="113" spans="1:19" x14ac:dyDescent="0.35">
      <c r="A113" s="81">
        <f t="shared" si="12"/>
        <v>48580</v>
      </c>
      <c r="B113" s="82">
        <v>97</v>
      </c>
      <c r="C113" s="70">
        <f t="shared" si="7"/>
        <v>147551.89935183834</v>
      </c>
      <c r="D113" s="83">
        <f t="shared" si="10"/>
        <v>430.35970644286192</v>
      </c>
      <c r="E113" s="83">
        <f t="shared" si="11"/>
        <v>1033.47845467566</v>
      </c>
      <c r="F113" s="83">
        <f t="shared" si="9"/>
        <v>1463.8381611185218</v>
      </c>
      <c r="G113" s="83">
        <f t="shared" si="8"/>
        <v>146518.42089716266</v>
      </c>
      <c r="M113" s="81"/>
      <c r="N113" s="82"/>
      <c r="O113" s="70"/>
      <c r="P113" s="83"/>
      <c r="Q113" s="83"/>
      <c r="R113" s="83"/>
      <c r="S113" s="83"/>
    </row>
    <row r="114" spans="1:19" x14ac:dyDescent="0.35">
      <c r="A114" s="81">
        <f t="shared" si="12"/>
        <v>48611</v>
      </c>
      <c r="B114" s="82">
        <v>98</v>
      </c>
      <c r="C114" s="70">
        <f t="shared" si="7"/>
        <v>146518.42089716266</v>
      </c>
      <c r="D114" s="83">
        <f t="shared" si="10"/>
        <v>427.34539428339127</v>
      </c>
      <c r="E114" s="83">
        <f t="shared" si="11"/>
        <v>1036.4927668351306</v>
      </c>
      <c r="F114" s="83">
        <f t="shared" si="9"/>
        <v>1463.8381611185218</v>
      </c>
      <c r="G114" s="83">
        <f t="shared" si="8"/>
        <v>145481.92813032752</v>
      </c>
      <c r="M114" s="81"/>
      <c r="N114" s="82"/>
      <c r="O114" s="70"/>
      <c r="P114" s="83"/>
      <c r="Q114" s="83"/>
      <c r="R114" s="83"/>
      <c r="S114" s="83"/>
    </row>
    <row r="115" spans="1:19" x14ac:dyDescent="0.35">
      <c r="A115" s="81">
        <f t="shared" si="12"/>
        <v>48639</v>
      </c>
      <c r="B115" s="82">
        <v>99</v>
      </c>
      <c r="C115" s="70">
        <f t="shared" si="7"/>
        <v>145481.92813032752</v>
      </c>
      <c r="D115" s="83">
        <f t="shared" si="10"/>
        <v>424.32229038012213</v>
      </c>
      <c r="E115" s="83">
        <f t="shared" si="11"/>
        <v>1039.5158707383998</v>
      </c>
      <c r="F115" s="83">
        <f t="shared" si="9"/>
        <v>1463.8381611185218</v>
      </c>
      <c r="G115" s="83">
        <f t="shared" si="8"/>
        <v>144442.41225958912</v>
      </c>
      <c r="M115" s="81"/>
      <c r="N115" s="82"/>
      <c r="O115" s="70"/>
      <c r="P115" s="83"/>
      <c r="Q115" s="83"/>
      <c r="R115" s="83"/>
      <c r="S115" s="83"/>
    </row>
    <row r="116" spans="1:19" x14ac:dyDescent="0.35">
      <c r="A116" s="81">
        <f t="shared" si="12"/>
        <v>48670</v>
      </c>
      <c r="B116" s="82">
        <v>100</v>
      </c>
      <c r="C116" s="70">
        <f t="shared" si="7"/>
        <v>144442.41225958912</v>
      </c>
      <c r="D116" s="83">
        <f t="shared" si="10"/>
        <v>421.29036909046846</v>
      </c>
      <c r="E116" s="83">
        <f t="shared" si="11"/>
        <v>1042.5477920280534</v>
      </c>
      <c r="F116" s="83">
        <f t="shared" si="9"/>
        <v>1463.8381611185218</v>
      </c>
      <c r="G116" s="83">
        <f t="shared" si="8"/>
        <v>143399.86446756107</v>
      </c>
      <c r="M116" s="81"/>
      <c r="N116" s="82"/>
      <c r="O116" s="70"/>
      <c r="P116" s="83"/>
      <c r="Q116" s="83"/>
      <c r="R116" s="83"/>
      <c r="S116" s="83"/>
    </row>
    <row r="117" spans="1:19" x14ac:dyDescent="0.35">
      <c r="A117" s="81">
        <f t="shared" si="12"/>
        <v>48700</v>
      </c>
      <c r="B117" s="82">
        <v>101</v>
      </c>
      <c r="C117" s="70">
        <f t="shared" si="7"/>
        <v>143399.86446756107</v>
      </c>
      <c r="D117" s="83">
        <f t="shared" si="10"/>
        <v>418.24960469705331</v>
      </c>
      <c r="E117" s="83">
        <f t="shared" si="11"/>
        <v>1045.5885564214686</v>
      </c>
      <c r="F117" s="83">
        <f t="shared" si="9"/>
        <v>1463.8381611185218</v>
      </c>
      <c r="G117" s="83">
        <f t="shared" si="8"/>
        <v>142354.27591113962</v>
      </c>
      <c r="M117" s="81"/>
      <c r="N117" s="82"/>
      <c r="O117" s="70"/>
      <c r="P117" s="83"/>
      <c r="Q117" s="83"/>
      <c r="R117" s="83"/>
      <c r="S117" s="83"/>
    </row>
    <row r="118" spans="1:19" x14ac:dyDescent="0.35">
      <c r="A118" s="81">
        <f t="shared" si="12"/>
        <v>48731</v>
      </c>
      <c r="B118" s="82">
        <v>102</v>
      </c>
      <c r="C118" s="70">
        <f t="shared" si="7"/>
        <v>142354.27591113962</v>
      </c>
      <c r="D118" s="83">
        <f t="shared" si="10"/>
        <v>415.19997140749075</v>
      </c>
      <c r="E118" s="83">
        <f t="shared" si="11"/>
        <v>1048.6381897110311</v>
      </c>
      <c r="F118" s="83">
        <f t="shared" si="9"/>
        <v>1463.8381611185218</v>
      </c>
      <c r="G118" s="83">
        <f t="shared" si="8"/>
        <v>141305.63772142859</v>
      </c>
      <c r="M118" s="81"/>
      <c r="N118" s="82"/>
      <c r="O118" s="70"/>
      <c r="P118" s="83"/>
      <c r="Q118" s="83"/>
      <c r="R118" s="83"/>
      <c r="S118" s="83"/>
    </row>
    <row r="119" spans="1:19" x14ac:dyDescent="0.35">
      <c r="A119" s="81">
        <f t="shared" si="12"/>
        <v>48761</v>
      </c>
      <c r="B119" s="82">
        <v>103</v>
      </c>
      <c r="C119" s="70">
        <f t="shared" si="7"/>
        <v>141305.63772142859</v>
      </c>
      <c r="D119" s="83">
        <f t="shared" si="10"/>
        <v>412.14144335416688</v>
      </c>
      <c r="E119" s="83">
        <f t="shared" si="11"/>
        <v>1051.6967177643551</v>
      </c>
      <c r="F119" s="83">
        <f t="shared" si="9"/>
        <v>1463.8381611185218</v>
      </c>
      <c r="G119" s="83">
        <f t="shared" si="8"/>
        <v>140253.94100366422</v>
      </c>
      <c r="M119" s="81"/>
      <c r="N119" s="82"/>
      <c r="O119" s="70"/>
      <c r="P119" s="83"/>
      <c r="Q119" s="83"/>
      <c r="R119" s="83"/>
      <c r="S119" s="83"/>
    </row>
    <row r="120" spans="1:19" x14ac:dyDescent="0.35">
      <c r="A120" s="81">
        <f t="shared" si="12"/>
        <v>48792</v>
      </c>
      <c r="B120" s="82">
        <v>104</v>
      </c>
      <c r="C120" s="70">
        <f t="shared" si="7"/>
        <v>140253.94100366422</v>
      </c>
      <c r="D120" s="83">
        <f t="shared" si="10"/>
        <v>409.07399459402086</v>
      </c>
      <c r="E120" s="83">
        <f t="shared" si="11"/>
        <v>1054.7641665245012</v>
      </c>
      <c r="F120" s="83">
        <f t="shared" si="9"/>
        <v>1463.8381611185221</v>
      </c>
      <c r="G120" s="83">
        <f t="shared" si="8"/>
        <v>139199.17683713973</v>
      </c>
      <c r="M120" s="81"/>
      <c r="N120" s="82"/>
      <c r="O120" s="70"/>
      <c r="P120" s="83"/>
      <c r="Q120" s="83"/>
      <c r="R120" s="83"/>
      <c r="S120" s="83"/>
    </row>
    <row r="121" spans="1:19" x14ac:dyDescent="0.35">
      <c r="A121" s="81">
        <f t="shared" si="12"/>
        <v>48823</v>
      </c>
      <c r="B121" s="82">
        <v>105</v>
      </c>
      <c r="C121" s="70">
        <f t="shared" si="7"/>
        <v>139199.17683713973</v>
      </c>
      <c r="D121" s="83">
        <f t="shared" si="10"/>
        <v>405.99759910832444</v>
      </c>
      <c r="E121" s="83">
        <f t="shared" si="11"/>
        <v>1057.8405620101976</v>
      </c>
      <c r="F121" s="83">
        <f t="shared" si="9"/>
        <v>1463.8381611185221</v>
      </c>
      <c r="G121" s="83">
        <f t="shared" si="8"/>
        <v>138141.33627512955</v>
      </c>
      <c r="M121" s="81"/>
      <c r="N121" s="82"/>
      <c r="O121" s="70"/>
      <c r="P121" s="83"/>
      <c r="Q121" s="83"/>
      <c r="R121" s="83"/>
      <c r="S121" s="83"/>
    </row>
    <row r="122" spans="1:19" x14ac:dyDescent="0.35">
      <c r="A122" s="81">
        <f t="shared" si="12"/>
        <v>48853</v>
      </c>
      <c r="B122" s="82">
        <v>106</v>
      </c>
      <c r="C122" s="70">
        <f t="shared" si="7"/>
        <v>138141.33627512955</v>
      </c>
      <c r="D122" s="83">
        <f t="shared" si="10"/>
        <v>402.91223080246129</v>
      </c>
      <c r="E122" s="83">
        <f t="shared" si="11"/>
        <v>1060.9259303160607</v>
      </c>
      <c r="F122" s="83">
        <f t="shared" si="9"/>
        <v>1463.8381611185218</v>
      </c>
      <c r="G122" s="83">
        <f t="shared" si="8"/>
        <v>137080.41034481348</v>
      </c>
      <c r="M122" s="81"/>
      <c r="N122" s="82"/>
      <c r="O122" s="70"/>
      <c r="P122" s="83"/>
      <c r="Q122" s="83"/>
      <c r="R122" s="83"/>
      <c r="S122" s="83"/>
    </row>
    <row r="123" spans="1:19" x14ac:dyDescent="0.35">
      <c r="A123" s="81">
        <f t="shared" si="12"/>
        <v>48884</v>
      </c>
      <c r="B123" s="82">
        <v>107</v>
      </c>
      <c r="C123" s="70">
        <f t="shared" si="7"/>
        <v>137080.41034481348</v>
      </c>
      <c r="D123" s="83">
        <f t="shared" si="10"/>
        <v>399.8178635057061</v>
      </c>
      <c r="E123" s="83">
        <f t="shared" si="11"/>
        <v>1064.020297612816</v>
      </c>
      <c r="F123" s="83">
        <f t="shared" si="9"/>
        <v>1463.8381611185221</v>
      </c>
      <c r="G123" s="83">
        <f t="shared" si="8"/>
        <v>136016.39004720066</v>
      </c>
      <c r="M123" s="81"/>
      <c r="N123" s="82"/>
      <c r="O123" s="70"/>
      <c r="P123" s="83"/>
      <c r="Q123" s="83"/>
      <c r="R123" s="83"/>
      <c r="S123" s="83"/>
    </row>
    <row r="124" spans="1:19" x14ac:dyDescent="0.35">
      <c r="A124" s="81">
        <f t="shared" si="12"/>
        <v>48914</v>
      </c>
      <c r="B124" s="82">
        <v>108</v>
      </c>
      <c r="C124" s="70">
        <f t="shared" si="7"/>
        <v>136016.39004720066</v>
      </c>
      <c r="D124" s="83">
        <f t="shared" si="10"/>
        <v>396.71447097100202</v>
      </c>
      <c r="E124" s="83">
        <f t="shared" si="11"/>
        <v>1067.1236901475199</v>
      </c>
      <c r="F124" s="83">
        <f t="shared" si="9"/>
        <v>1463.8381611185218</v>
      </c>
      <c r="G124" s="83">
        <f t="shared" si="8"/>
        <v>134949.26635705316</v>
      </c>
      <c r="M124" s="81"/>
      <c r="N124" s="82"/>
      <c r="O124" s="70"/>
      <c r="P124" s="83"/>
      <c r="Q124" s="83"/>
      <c r="R124" s="83"/>
      <c r="S124" s="83"/>
    </row>
    <row r="125" spans="1:19" x14ac:dyDescent="0.35">
      <c r="A125" s="81">
        <f t="shared" si="12"/>
        <v>48945</v>
      </c>
      <c r="B125" s="82">
        <v>109</v>
      </c>
      <c r="C125" s="70">
        <f t="shared" si="7"/>
        <v>134949.26635705316</v>
      </c>
      <c r="D125" s="83">
        <f t="shared" si="10"/>
        <v>393.6020268747385</v>
      </c>
      <c r="E125" s="83">
        <f t="shared" si="11"/>
        <v>1070.2361342437837</v>
      </c>
      <c r="F125" s="83">
        <f t="shared" si="9"/>
        <v>1463.8381611185223</v>
      </c>
      <c r="G125" s="83">
        <f t="shared" si="8"/>
        <v>133879.03022280938</v>
      </c>
      <c r="M125" s="81"/>
      <c r="N125" s="82"/>
      <c r="O125" s="70"/>
      <c r="P125" s="83"/>
      <c r="Q125" s="83"/>
      <c r="R125" s="83"/>
      <c r="S125" s="83"/>
    </row>
    <row r="126" spans="1:19" x14ac:dyDescent="0.35">
      <c r="A126" s="81">
        <f t="shared" si="12"/>
        <v>48976</v>
      </c>
      <c r="B126" s="82">
        <v>110</v>
      </c>
      <c r="C126" s="70">
        <f t="shared" si="7"/>
        <v>133879.03022280938</v>
      </c>
      <c r="D126" s="83">
        <f t="shared" si="10"/>
        <v>390.48050481652746</v>
      </c>
      <c r="E126" s="83">
        <f t="shared" si="11"/>
        <v>1073.3576563019944</v>
      </c>
      <c r="F126" s="83">
        <f t="shared" si="9"/>
        <v>1463.8381611185218</v>
      </c>
      <c r="G126" s="83">
        <f t="shared" si="8"/>
        <v>132805.67256650739</v>
      </c>
      <c r="M126" s="81"/>
      <c r="N126" s="82"/>
      <c r="O126" s="70"/>
      <c r="P126" s="83"/>
      <c r="Q126" s="83"/>
      <c r="R126" s="83"/>
      <c r="S126" s="83"/>
    </row>
    <row r="127" spans="1:19" x14ac:dyDescent="0.35">
      <c r="A127" s="81">
        <f t="shared" si="12"/>
        <v>49004</v>
      </c>
      <c r="B127" s="82">
        <v>111</v>
      </c>
      <c r="C127" s="70">
        <f t="shared" si="7"/>
        <v>132805.67256650739</v>
      </c>
      <c r="D127" s="83">
        <f t="shared" si="10"/>
        <v>387.34987831898002</v>
      </c>
      <c r="E127" s="83">
        <f t="shared" si="11"/>
        <v>1076.488282799542</v>
      </c>
      <c r="F127" s="83">
        <f t="shared" si="9"/>
        <v>1463.8381611185221</v>
      </c>
      <c r="G127" s="83">
        <f t="shared" si="8"/>
        <v>131729.18428370784</v>
      </c>
      <c r="M127" s="81"/>
      <c r="N127" s="82"/>
      <c r="O127" s="70"/>
      <c r="P127" s="83"/>
      <c r="Q127" s="83"/>
      <c r="R127" s="83"/>
      <c r="S127" s="83"/>
    </row>
    <row r="128" spans="1:19" x14ac:dyDescent="0.35">
      <c r="A128" s="81">
        <f t="shared" si="12"/>
        <v>49035</v>
      </c>
      <c r="B128" s="82">
        <v>112</v>
      </c>
      <c r="C128" s="70">
        <f t="shared" si="7"/>
        <v>131729.18428370784</v>
      </c>
      <c r="D128" s="83">
        <f t="shared" si="10"/>
        <v>384.21012082748121</v>
      </c>
      <c r="E128" s="83">
        <f t="shared" si="11"/>
        <v>1079.6280402910409</v>
      </c>
      <c r="F128" s="83">
        <f t="shared" si="9"/>
        <v>1463.8381611185221</v>
      </c>
      <c r="G128" s="83">
        <f t="shared" si="8"/>
        <v>130649.55624341681</v>
      </c>
      <c r="M128" s="81"/>
      <c r="N128" s="82"/>
      <c r="O128" s="70"/>
      <c r="P128" s="83"/>
      <c r="Q128" s="83"/>
      <c r="R128" s="83"/>
      <c r="S128" s="83"/>
    </row>
    <row r="129" spans="1:19" x14ac:dyDescent="0.35">
      <c r="A129" s="81">
        <f t="shared" si="12"/>
        <v>49065</v>
      </c>
      <c r="B129" s="82">
        <v>113</v>
      </c>
      <c r="C129" s="70">
        <f t="shared" si="7"/>
        <v>130649.55624341681</v>
      </c>
      <c r="D129" s="83">
        <f t="shared" si="10"/>
        <v>381.06120570996575</v>
      </c>
      <c r="E129" s="83">
        <f t="shared" si="11"/>
        <v>1082.7769554085562</v>
      </c>
      <c r="F129" s="83">
        <f t="shared" si="9"/>
        <v>1463.8381611185218</v>
      </c>
      <c r="G129" s="83">
        <f t="shared" si="8"/>
        <v>129566.77928800826</v>
      </c>
      <c r="M129" s="81"/>
      <c r="N129" s="82"/>
      <c r="O129" s="70"/>
      <c r="P129" s="83"/>
      <c r="Q129" s="83"/>
      <c r="R129" s="83"/>
      <c r="S129" s="83"/>
    </row>
    <row r="130" spans="1:19" x14ac:dyDescent="0.35">
      <c r="A130" s="81">
        <f t="shared" si="12"/>
        <v>49096</v>
      </c>
      <c r="B130" s="82">
        <v>114</v>
      </c>
      <c r="C130" s="70">
        <f t="shared" si="7"/>
        <v>129566.77928800826</v>
      </c>
      <c r="D130" s="83">
        <f t="shared" si="10"/>
        <v>377.90310625669076</v>
      </c>
      <c r="E130" s="83">
        <f t="shared" si="11"/>
        <v>1085.9350548618311</v>
      </c>
      <c r="F130" s="83">
        <f t="shared" si="9"/>
        <v>1463.8381611185218</v>
      </c>
      <c r="G130" s="83">
        <f t="shared" si="8"/>
        <v>128480.84423314643</v>
      </c>
      <c r="M130" s="81"/>
      <c r="N130" s="82"/>
      <c r="O130" s="70"/>
      <c r="P130" s="83"/>
      <c r="Q130" s="83"/>
      <c r="R130" s="83"/>
      <c r="S130" s="83"/>
    </row>
    <row r="131" spans="1:19" x14ac:dyDescent="0.35">
      <c r="A131" s="81">
        <f t="shared" si="12"/>
        <v>49126</v>
      </c>
      <c r="B131" s="82">
        <v>115</v>
      </c>
      <c r="C131" s="70">
        <f t="shared" si="7"/>
        <v>128480.84423314643</v>
      </c>
      <c r="D131" s="83">
        <f t="shared" si="10"/>
        <v>374.73579568001043</v>
      </c>
      <c r="E131" s="83">
        <f t="shared" si="11"/>
        <v>1089.1023654385115</v>
      </c>
      <c r="F131" s="83">
        <f t="shared" si="9"/>
        <v>1463.8381611185218</v>
      </c>
      <c r="G131" s="83">
        <f t="shared" si="8"/>
        <v>127391.74186770793</v>
      </c>
      <c r="M131" s="81"/>
      <c r="N131" s="82"/>
      <c r="O131" s="70"/>
      <c r="P131" s="83"/>
      <c r="Q131" s="83"/>
      <c r="R131" s="83"/>
      <c r="S131" s="83"/>
    </row>
    <row r="132" spans="1:19" x14ac:dyDescent="0.35">
      <c r="A132" s="81">
        <f t="shared" si="12"/>
        <v>49157</v>
      </c>
      <c r="B132" s="82">
        <v>116</v>
      </c>
      <c r="C132" s="70">
        <f t="shared" si="7"/>
        <v>127391.74186770793</v>
      </c>
      <c r="D132" s="83">
        <f t="shared" si="10"/>
        <v>371.55924711414815</v>
      </c>
      <c r="E132" s="83">
        <f t="shared" si="11"/>
        <v>1092.278914004374</v>
      </c>
      <c r="F132" s="83">
        <f t="shared" si="9"/>
        <v>1463.8381611185221</v>
      </c>
      <c r="G132" s="83">
        <f t="shared" si="8"/>
        <v>126299.46295370355</v>
      </c>
      <c r="M132" s="81"/>
      <c r="N132" s="82"/>
      <c r="O132" s="70"/>
      <c r="P132" s="83"/>
      <c r="Q132" s="83"/>
      <c r="R132" s="83"/>
      <c r="S132" s="83"/>
    </row>
    <row r="133" spans="1:19" x14ac:dyDescent="0.35">
      <c r="A133" s="81">
        <f t="shared" si="12"/>
        <v>49188</v>
      </c>
      <c r="B133" s="82">
        <v>117</v>
      </c>
      <c r="C133" s="70">
        <f t="shared" si="7"/>
        <v>126299.46295370355</v>
      </c>
      <c r="D133" s="83">
        <f t="shared" si="10"/>
        <v>368.37343361496875</v>
      </c>
      <c r="E133" s="83">
        <f t="shared" si="11"/>
        <v>1095.4647275035531</v>
      </c>
      <c r="F133" s="83">
        <f t="shared" si="9"/>
        <v>1463.8381611185218</v>
      </c>
      <c r="G133" s="83">
        <f t="shared" si="8"/>
        <v>125203.9982262</v>
      </c>
      <c r="M133" s="81"/>
      <c r="N133" s="82"/>
      <c r="O133" s="70"/>
      <c r="P133" s="83"/>
      <c r="Q133" s="83"/>
      <c r="R133" s="83"/>
      <c r="S133" s="83"/>
    </row>
    <row r="134" spans="1:19" x14ac:dyDescent="0.35">
      <c r="A134" s="81">
        <f t="shared" si="12"/>
        <v>49218</v>
      </c>
      <c r="B134" s="82">
        <v>118</v>
      </c>
      <c r="C134" s="70">
        <f t="shared" si="7"/>
        <v>125203.9982262</v>
      </c>
      <c r="D134" s="83">
        <f t="shared" si="10"/>
        <v>365.17832815975004</v>
      </c>
      <c r="E134" s="83">
        <f t="shared" si="11"/>
        <v>1098.6598329587719</v>
      </c>
      <c r="F134" s="83">
        <f t="shared" si="9"/>
        <v>1463.8381611185218</v>
      </c>
      <c r="G134" s="83">
        <f t="shared" si="8"/>
        <v>124105.33839324123</v>
      </c>
      <c r="M134" s="81"/>
      <c r="N134" s="82"/>
      <c r="O134" s="70"/>
      <c r="P134" s="83"/>
      <c r="Q134" s="83"/>
      <c r="R134" s="83"/>
      <c r="S134" s="83"/>
    </row>
    <row r="135" spans="1:19" x14ac:dyDescent="0.35">
      <c r="A135" s="81">
        <f t="shared" si="12"/>
        <v>49249</v>
      </c>
      <c r="B135" s="82">
        <v>119</v>
      </c>
      <c r="C135" s="70">
        <f t="shared" si="7"/>
        <v>124105.33839324123</v>
      </c>
      <c r="D135" s="83">
        <f t="shared" si="10"/>
        <v>361.9739036469536</v>
      </c>
      <c r="E135" s="83">
        <f t="shared" si="11"/>
        <v>1101.8642574715684</v>
      </c>
      <c r="F135" s="83">
        <f t="shared" si="9"/>
        <v>1463.8381611185221</v>
      </c>
      <c r="G135" s="83">
        <f t="shared" si="8"/>
        <v>123003.47413576966</v>
      </c>
      <c r="M135" s="81"/>
      <c r="N135" s="82"/>
      <c r="O135" s="70"/>
      <c r="P135" s="83"/>
      <c r="Q135" s="83"/>
      <c r="R135" s="83"/>
      <c r="S135" s="83"/>
    </row>
    <row r="136" spans="1:19" x14ac:dyDescent="0.35">
      <c r="A136" s="81">
        <f t="shared" si="12"/>
        <v>49279</v>
      </c>
      <c r="B136" s="82">
        <v>120</v>
      </c>
      <c r="C136" s="70">
        <f t="shared" si="7"/>
        <v>123003.47413576966</v>
      </c>
      <c r="D136" s="83">
        <f t="shared" si="10"/>
        <v>358.76013289599484</v>
      </c>
      <c r="E136" s="83">
        <f t="shared" si="11"/>
        <v>1105.0780282225271</v>
      </c>
      <c r="F136" s="83">
        <f t="shared" si="9"/>
        <v>1463.8381611185218</v>
      </c>
      <c r="G136" s="83">
        <f t="shared" si="8"/>
        <v>121898.39610754713</v>
      </c>
      <c r="I136" s="140"/>
      <c r="M136" s="81"/>
      <c r="N136" s="82"/>
      <c r="O136" s="70"/>
      <c r="P136" s="83"/>
      <c r="Q136" s="83"/>
      <c r="R136" s="83"/>
      <c r="S136" s="83"/>
    </row>
    <row r="137" spans="1:19" x14ac:dyDescent="0.35">
      <c r="A137" s="81">
        <f t="shared" si="12"/>
        <v>49310</v>
      </c>
      <c r="B137" s="82">
        <v>121</v>
      </c>
      <c r="C137" s="70">
        <f t="shared" si="7"/>
        <v>121898.39610754713</v>
      </c>
      <c r="D137" s="83">
        <f t="shared" si="10"/>
        <v>355.53698864701249</v>
      </c>
      <c r="E137" s="83">
        <f t="shared" si="11"/>
        <v>1108.3011724715095</v>
      </c>
      <c r="F137" s="83">
        <f t="shared" si="9"/>
        <v>1463.8381611185221</v>
      </c>
      <c r="G137" s="83">
        <f t="shared" si="8"/>
        <v>120790.09493507563</v>
      </c>
      <c r="I137" s="140"/>
    </row>
    <row r="138" spans="1:19" x14ac:dyDescent="0.35">
      <c r="A138" s="81">
        <f t="shared" si="12"/>
        <v>49341</v>
      </c>
      <c r="B138" s="82">
        <v>122</v>
      </c>
      <c r="C138" s="70">
        <f t="shared" si="7"/>
        <v>120790.09493507563</v>
      </c>
      <c r="D138" s="83">
        <f t="shared" si="10"/>
        <v>352.30444356063731</v>
      </c>
      <c r="E138" s="83">
        <f t="shared" si="11"/>
        <v>1111.5337175578848</v>
      </c>
      <c r="F138" s="83">
        <f t="shared" si="9"/>
        <v>1463.8381611185221</v>
      </c>
      <c r="G138" s="83">
        <f t="shared" si="8"/>
        <v>119678.56121751774</v>
      </c>
    </row>
    <row r="139" spans="1:19" x14ac:dyDescent="0.35">
      <c r="A139" s="81">
        <f t="shared" si="12"/>
        <v>49369</v>
      </c>
      <c r="B139" s="82">
        <v>123</v>
      </c>
      <c r="C139" s="70">
        <f t="shared" si="7"/>
        <v>119678.56121751774</v>
      </c>
      <c r="D139" s="83">
        <f t="shared" si="10"/>
        <v>349.06247021776011</v>
      </c>
      <c r="E139" s="83">
        <f t="shared" si="11"/>
        <v>1114.7756909007619</v>
      </c>
      <c r="F139" s="83">
        <f t="shared" si="9"/>
        <v>1463.8381611185221</v>
      </c>
      <c r="G139" s="83">
        <f t="shared" si="8"/>
        <v>118563.78552661698</v>
      </c>
    </row>
    <row r="140" spans="1:19" x14ac:dyDescent="0.35">
      <c r="A140" s="81">
        <f t="shared" si="12"/>
        <v>49400</v>
      </c>
      <c r="B140" s="82">
        <v>124</v>
      </c>
      <c r="C140" s="70">
        <f t="shared" si="7"/>
        <v>118563.78552661698</v>
      </c>
      <c r="D140" s="83">
        <f t="shared" si="10"/>
        <v>345.81104111929949</v>
      </c>
      <c r="E140" s="83">
        <f t="shared" si="11"/>
        <v>1118.0271199992224</v>
      </c>
      <c r="F140" s="83">
        <f t="shared" si="9"/>
        <v>1463.8381611185218</v>
      </c>
      <c r="G140" s="83">
        <f t="shared" si="8"/>
        <v>117445.75840661775</v>
      </c>
    </row>
    <row r="141" spans="1:19" x14ac:dyDescent="0.35">
      <c r="A141" s="81">
        <f t="shared" si="12"/>
        <v>49430</v>
      </c>
      <c r="B141" s="82">
        <v>125</v>
      </c>
      <c r="C141" s="70">
        <f t="shared" ref="C141:C204" si="13">G140</f>
        <v>117445.75840661775</v>
      </c>
      <c r="D141" s="83">
        <f t="shared" si="10"/>
        <v>342.5501286859685</v>
      </c>
      <c r="E141" s="83">
        <f t="shared" si="11"/>
        <v>1121.2880324325536</v>
      </c>
      <c r="F141" s="83">
        <f t="shared" si="9"/>
        <v>1463.8381611185221</v>
      </c>
      <c r="G141" s="83">
        <f t="shared" ref="G141:G204" si="14">C141-E141</f>
        <v>116324.4703741852</v>
      </c>
    </row>
    <row r="142" spans="1:19" x14ac:dyDescent="0.35">
      <c r="A142" s="81">
        <f t="shared" si="12"/>
        <v>49461</v>
      </c>
      <c r="B142" s="82">
        <v>126</v>
      </c>
      <c r="C142" s="70">
        <f t="shared" si="13"/>
        <v>116324.4703741852</v>
      </c>
      <c r="D142" s="83">
        <f t="shared" si="10"/>
        <v>339.27970525804011</v>
      </c>
      <c r="E142" s="83">
        <f t="shared" si="11"/>
        <v>1124.5584558604817</v>
      </c>
      <c r="F142" s="83">
        <f t="shared" si="9"/>
        <v>1463.8381611185218</v>
      </c>
      <c r="G142" s="83">
        <f t="shared" si="14"/>
        <v>115199.91191832472</v>
      </c>
    </row>
    <row r="143" spans="1:19" x14ac:dyDescent="0.35">
      <c r="A143" s="81">
        <f t="shared" si="12"/>
        <v>49491</v>
      </c>
      <c r="B143" s="82">
        <v>127</v>
      </c>
      <c r="C143" s="70">
        <f t="shared" si="13"/>
        <v>115199.91191832472</v>
      </c>
      <c r="D143" s="83">
        <f t="shared" si="10"/>
        <v>335.99974309511373</v>
      </c>
      <c r="E143" s="83">
        <f t="shared" si="11"/>
        <v>1127.8384180234082</v>
      </c>
      <c r="F143" s="83">
        <f t="shared" si="9"/>
        <v>1463.8381611185218</v>
      </c>
      <c r="G143" s="83">
        <f t="shared" si="14"/>
        <v>114072.07350030131</v>
      </c>
    </row>
    <row r="144" spans="1:19" x14ac:dyDescent="0.35">
      <c r="A144" s="81">
        <f t="shared" si="12"/>
        <v>49522</v>
      </c>
      <c r="B144" s="82">
        <v>128</v>
      </c>
      <c r="C144" s="70">
        <f t="shared" si="13"/>
        <v>114072.07350030131</v>
      </c>
      <c r="D144" s="83">
        <f t="shared" si="10"/>
        <v>332.71021437587882</v>
      </c>
      <c r="E144" s="83">
        <f t="shared" si="11"/>
        <v>1131.1279467426432</v>
      </c>
      <c r="F144" s="83">
        <f t="shared" si="9"/>
        <v>1463.8381611185221</v>
      </c>
      <c r="G144" s="83">
        <f t="shared" si="14"/>
        <v>112940.94555355866</v>
      </c>
    </row>
    <row r="145" spans="1:7" x14ac:dyDescent="0.35">
      <c r="A145" s="81">
        <f t="shared" si="12"/>
        <v>49553</v>
      </c>
      <c r="B145" s="82">
        <v>129</v>
      </c>
      <c r="C145" s="70">
        <f t="shared" si="13"/>
        <v>112940.94555355866</v>
      </c>
      <c r="D145" s="83">
        <f t="shared" si="10"/>
        <v>329.41109119787939</v>
      </c>
      <c r="E145" s="83">
        <f t="shared" si="11"/>
        <v>1134.4270699206425</v>
      </c>
      <c r="F145" s="83">
        <f t="shared" si="9"/>
        <v>1463.8381611185218</v>
      </c>
      <c r="G145" s="83">
        <f t="shared" si="14"/>
        <v>111806.51848363802</v>
      </c>
    </row>
    <row r="146" spans="1:7" x14ac:dyDescent="0.35">
      <c r="A146" s="81">
        <f t="shared" si="12"/>
        <v>49583</v>
      </c>
      <c r="B146" s="82">
        <v>130</v>
      </c>
      <c r="C146" s="70">
        <f t="shared" si="13"/>
        <v>111806.51848363802</v>
      </c>
      <c r="D146" s="83">
        <f t="shared" si="10"/>
        <v>326.10234557727756</v>
      </c>
      <c r="E146" s="83">
        <f t="shared" si="11"/>
        <v>1137.7358155412444</v>
      </c>
      <c r="F146" s="83">
        <f t="shared" ref="F146:F209" si="15">D146+E146</f>
        <v>1463.8381611185218</v>
      </c>
      <c r="G146" s="83">
        <f t="shared" si="14"/>
        <v>110668.78266809677</v>
      </c>
    </row>
    <row r="147" spans="1:7" x14ac:dyDescent="0.35">
      <c r="A147" s="81">
        <f t="shared" si="12"/>
        <v>49614</v>
      </c>
      <c r="B147" s="82">
        <v>131</v>
      </c>
      <c r="C147" s="70">
        <f t="shared" si="13"/>
        <v>110668.78266809677</v>
      </c>
      <c r="D147" s="83">
        <f t="shared" ref="D147:D209" si="16">IPMT($E$13/12,B147-1,$E$7-1,-$C$18,$E$12,0)</f>
        <v>322.7839494486156</v>
      </c>
      <c r="E147" s="83">
        <f t="shared" ref="E147:E210" si="17">PPMT($E$13/12,B147-1,$E$7-1,-$C$18,$E$12,0)</f>
        <v>1141.0542116699064</v>
      </c>
      <c r="F147" s="83">
        <f t="shared" si="15"/>
        <v>1463.8381611185221</v>
      </c>
      <c r="G147" s="83">
        <f t="shared" si="14"/>
        <v>109527.72845642686</v>
      </c>
    </row>
    <row r="148" spans="1:7" x14ac:dyDescent="0.35">
      <c r="A148" s="81">
        <f t="shared" ref="A148:A209" si="18">EDATE(A147,1)</f>
        <v>49644</v>
      </c>
      <c r="B148" s="82">
        <v>132</v>
      </c>
      <c r="C148" s="70">
        <f t="shared" si="13"/>
        <v>109527.72845642686</v>
      </c>
      <c r="D148" s="83">
        <f t="shared" si="16"/>
        <v>319.4558746645784</v>
      </c>
      <c r="E148" s="83">
        <f t="shared" si="17"/>
        <v>1144.3822864539436</v>
      </c>
      <c r="F148" s="83">
        <f t="shared" si="15"/>
        <v>1463.8381611185221</v>
      </c>
      <c r="G148" s="83">
        <f t="shared" si="14"/>
        <v>108383.34616997292</v>
      </c>
    </row>
    <row r="149" spans="1:7" x14ac:dyDescent="0.35">
      <c r="A149" s="81">
        <f t="shared" si="18"/>
        <v>49675</v>
      </c>
      <c r="B149" s="82">
        <v>133</v>
      </c>
      <c r="C149" s="70">
        <f t="shared" si="13"/>
        <v>108383.34616997292</v>
      </c>
      <c r="D149" s="83">
        <f t="shared" si="16"/>
        <v>316.11809299575441</v>
      </c>
      <c r="E149" s="83">
        <f t="shared" si="17"/>
        <v>1147.7200681227675</v>
      </c>
      <c r="F149" s="83">
        <f t="shared" si="15"/>
        <v>1463.8381611185218</v>
      </c>
      <c r="G149" s="83">
        <f t="shared" si="14"/>
        <v>107235.62610185015</v>
      </c>
    </row>
    <row r="150" spans="1:7" x14ac:dyDescent="0.35">
      <c r="A150" s="81">
        <f t="shared" si="18"/>
        <v>49706</v>
      </c>
      <c r="B150" s="82">
        <v>134</v>
      </c>
      <c r="C150" s="70">
        <f t="shared" si="13"/>
        <v>107235.62610185015</v>
      </c>
      <c r="D150" s="83">
        <f t="shared" si="16"/>
        <v>312.77057613039631</v>
      </c>
      <c r="E150" s="83">
        <f t="shared" si="17"/>
        <v>1151.0675849881256</v>
      </c>
      <c r="F150" s="83">
        <f t="shared" si="15"/>
        <v>1463.8381611185218</v>
      </c>
      <c r="G150" s="83">
        <f t="shared" si="14"/>
        <v>106084.55851686203</v>
      </c>
    </row>
    <row r="151" spans="1:7" x14ac:dyDescent="0.35">
      <c r="A151" s="81">
        <f t="shared" si="18"/>
        <v>49735</v>
      </c>
      <c r="B151" s="82">
        <v>135</v>
      </c>
      <c r="C151" s="70">
        <f t="shared" si="13"/>
        <v>106084.55851686203</v>
      </c>
      <c r="D151" s="83">
        <f t="shared" si="16"/>
        <v>309.41329567418092</v>
      </c>
      <c r="E151" s="83">
        <f t="shared" si="17"/>
        <v>1154.4248654443409</v>
      </c>
      <c r="F151" s="83">
        <f t="shared" si="15"/>
        <v>1463.8381611185218</v>
      </c>
      <c r="G151" s="83">
        <f t="shared" si="14"/>
        <v>104930.13365141769</v>
      </c>
    </row>
    <row r="152" spans="1:7" x14ac:dyDescent="0.35">
      <c r="A152" s="81">
        <f t="shared" si="18"/>
        <v>49766</v>
      </c>
      <c r="B152" s="82">
        <v>136</v>
      </c>
      <c r="C152" s="70">
        <f t="shared" si="13"/>
        <v>104930.13365141769</v>
      </c>
      <c r="D152" s="83">
        <f t="shared" si="16"/>
        <v>306.04622314996823</v>
      </c>
      <c r="E152" s="83">
        <f t="shared" si="17"/>
        <v>1157.7919379685536</v>
      </c>
      <c r="F152" s="83">
        <f t="shared" si="15"/>
        <v>1463.8381611185218</v>
      </c>
      <c r="G152" s="83">
        <f t="shared" si="14"/>
        <v>103772.34171344915</v>
      </c>
    </row>
    <row r="153" spans="1:7" x14ac:dyDescent="0.35">
      <c r="A153" s="81">
        <f t="shared" si="18"/>
        <v>49796</v>
      </c>
      <c r="B153" s="82">
        <v>137</v>
      </c>
      <c r="C153" s="70">
        <f t="shared" si="13"/>
        <v>103772.34171344915</v>
      </c>
      <c r="D153" s="83">
        <f t="shared" si="16"/>
        <v>302.66932999756</v>
      </c>
      <c r="E153" s="83">
        <f t="shared" si="17"/>
        <v>1161.1688311209621</v>
      </c>
      <c r="F153" s="83">
        <f t="shared" si="15"/>
        <v>1463.8381611185221</v>
      </c>
      <c r="G153" s="83">
        <f t="shared" si="14"/>
        <v>102611.17288232819</v>
      </c>
    </row>
    <row r="154" spans="1:7" x14ac:dyDescent="0.35">
      <c r="A154" s="81">
        <f t="shared" si="18"/>
        <v>49827</v>
      </c>
      <c r="B154" s="82">
        <v>138</v>
      </c>
      <c r="C154" s="70">
        <f t="shared" si="13"/>
        <v>102611.17288232819</v>
      </c>
      <c r="D154" s="83">
        <f t="shared" si="16"/>
        <v>299.28258757345725</v>
      </c>
      <c r="E154" s="83">
        <f t="shared" si="17"/>
        <v>1164.5555735450648</v>
      </c>
      <c r="F154" s="83">
        <f t="shared" si="15"/>
        <v>1463.8381611185221</v>
      </c>
      <c r="G154" s="83">
        <f t="shared" si="14"/>
        <v>101446.61730878313</v>
      </c>
    </row>
    <row r="155" spans="1:7" x14ac:dyDescent="0.35">
      <c r="A155" s="81">
        <f t="shared" si="18"/>
        <v>49857</v>
      </c>
      <c r="B155" s="82">
        <v>139</v>
      </c>
      <c r="C155" s="70">
        <f t="shared" si="13"/>
        <v>101446.61730878313</v>
      </c>
      <c r="D155" s="83">
        <f t="shared" si="16"/>
        <v>295.88596715061743</v>
      </c>
      <c r="E155" s="83">
        <f t="shared" si="17"/>
        <v>1167.9521939679046</v>
      </c>
      <c r="F155" s="83">
        <f t="shared" si="15"/>
        <v>1463.8381611185221</v>
      </c>
      <c r="G155" s="83">
        <f t="shared" si="14"/>
        <v>100278.66511481522</v>
      </c>
    </row>
    <row r="156" spans="1:7" x14ac:dyDescent="0.35">
      <c r="A156" s="81">
        <f t="shared" si="18"/>
        <v>49888</v>
      </c>
      <c r="B156" s="82">
        <v>140</v>
      </c>
      <c r="C156" s="70">
        <f t="shared" si="13"/>
        <v>100278.66511481522</v>
      </c>
      <c r="D156" s="83">
        <f t="shared" si="16"/>
        <v>292.47943991821103</v>
      </c>
      <c r="E156" s="83">
        <f t="shared" si="17"/>
        <v>1171.358721200311</v>
      </c>
      <c r="F156" s="83">
        <f t="shared" si="15"/>
        <v>1463.8381611185221</v>
      </c>
      <c r="G156" s="83">
        <f t="shared" si="14"/>
        <v>99107.306393614912</v>
      </c>
    </row>
    <row r="157" spans="1:7" x14ac:dyDescent="0.35">
      <c r="A157" s="81">
        <f t="shared" si="18"/>
        <v>49919</v>
      </c>
      <c r="B157" s="82">
        <v>141</v>
      </c>
      <c r="C157" s="70">
        <f t="shared" si="13"/>
        <v>99107.306393614912</v>
      </c>
      <c r="D157" s="83">
        <f t="shared" si="16"/>
        <v>289.06297698137683</v>
      </c>
      <c r="E157" s="83">
        <f t="shared" si="17"/>
        <v>1174.7751841371453</v>
      </c>
      <c r="F157" s="83">
        <f t="shared" si="15"/>
        <v>1463.8381611185221</v>
      </c>
      <c r="G157" s="83">
        <f t="shared" si="14"/>
        <v>97932.531209477762</v>
      </c>
    </row>
    <row r="158" spans="1:7" x14ac:dyDescent="0.35">
      <c r="A158" s="81">
        <f t="shared" si="18"/>
        <v>49949</v>
      </c>
      <c r="B158" s="82">
        <v>142</v>
      </c>
      <c r="C158" s="70">
        <f t="shared" si="13"/>
        <v>97932.531209477762</v>
      </c>
      <c r="D158" s="83">
        <f t="shared" si="16"/>
        <v>285.6365493609768</v>
      </c>
      <c r="E158" s="83">
        <f t="shared" si="17"/>
        <v>1178.2016117575452</v>
      </c>
      <c r="F158" s="83">
        <f t="shared" si="15"/>
        <v>1463.8381611185218</v>
      </c>
      <c r="G158" s="83">
        <f t="shared" si="14"/>
        <v>96754.329597720221</v>
      </c>
    </row>
    <row r="159" spans="1:7" x14ac:dyDescent="0.35">
      <c r="A159" s="81">
        <f t="shared" si="18"/>
        <v>49980</v>
      </c>
      <c r="B159" s="82">
        <v>143</v>
      </c>
      <c r="C159" s="70">
        <f t="shared" si="13"/>
        <v>96754.329597720221</v>
      </c>
      <c r="D159" s="83">
        <f t="shared" si="16"/>
        <v>282.20012799335063</v>
      </c>
      <c r="E159" s="83">
        <f t="shared" si="17"/>
        <v>1181.6380331251714</v>
      </c>
      <c r="F159" s="83">
        <f t="shared" si="15"/>
        <v>1463.8381611185221</v>
      </c>
      <c r="G159" s="83">
        <f t="shared" si="14"/>
        <v>95572.69156459505</v>
      </c>
    </row>
    <row r="160" spans="1:7" x14ac:dyDescent="0.35">
      <c r="A160" s="81">
        <f t="shared" si="18"/>
        <v>50010</v>
      </c>
      <c r="B160" s="82">
        <v>144</v>
      </c>
      <c r="C160" s="70">
        <f t="shared" si="13"/>
        <v>95572.69156459505</v>
      </c>
      <c r="D160" s="83">
        <f t="shared" si="16"/>
        <v>278.75368373006887</v>
      </c>
      <c r="E160" s="83">
        <f t="shared" si="17"/>
        <v>1185.0844773884533</v>
      </c>
      <c r="F160" s="83">
        <f t="shared" si="15"/>
        <v>1463.8381611185221</v>
      </c>
      <c r="G160" s="83">
        <f t="shared" si="14"/>
        <v>94387.60708720659</v>
      </c>
    </row>
    <row r="161" spans="1:7" x14ac:dyDescent="0.35">
      <c r="A161" s="81">
        <f t="shared" si="18"/>
        <v>50041</v>
      </c>
      <c r="B161" s="82">
        <v>145</v>
      </c>
      <c r="C161" s="70">
        <f t="shared" si="13"/>
        <v>94387.60708720659</v>
      </c>
      <c r="D161" s="83">
        <f t="shared" si="16"/>
        <v>275.29718733768584</v>
      </c>
      <c r="E161" s="83">
        <f t="shared" si="17"/>
        <v>1188.5409737808361</v>
      </c>
      <c r="F161" s="83">
        <f t="shared" si="15"/>
        <v>1463.8381611185218</v>
      </c>
      <c r="G161" s="83">
        <f t="shared" si="14"/>
        <v>93199.066113425753</v>
      </c>
    </row>
    <row r="162" spans="1:7" x14ac:dyDescent="0.35">
      <c r="A162" s="81">
        <f t="shared" si="18"/>
        <v>50072</v>
      </c>
      <c r="B162" s="82">
        <v>146</v>
      </c>
      <c r="C162" s="70">
        <f t="shared" si="13"/>
        <v>93199.066113425753</v>
      </c>
      <c r="D162" s="83">
        <f t="shared" si="16"/>
        <v>271.83060949749176</v>
      </c>
      <c r="E162" s="83">
        <f t="shared" si="17"/>
        <v>1192.0075516210302</v>
      </c>
      <c r="F162" s="83">
        <f t="shared" si="15"/>
        <v>1463.8381611185218</v>
      </c>
      <c r="G162" s="83">
        <f t="shared" si="14"/>
        <v>92007.058561804719</v>
      </c>
    </row>
    <row r="163" spans="1:7" x14ac:dyDescent="0.35">
      <c r="A163" s="81">
        <f t="shared" si="18"/>
        <v>50100</v>
      </c>
      <c r="B163" s="82">
        <v>147</v>
      </c>
      <c r="C163" s="70">
        <f t="shared" si="13"/>
        <v>92007.058561804719</v>
      </c>
      <c r="D163" s="83">
        <f t="shared" si="16"/>
        <v>268.35392080526373</v>
      </c>
      <c r="E163" s="83">
        <f t="shared" si="17"/>
        <v>1195.4842403132582</v>
      </c>
      <c r="F163" s="83">
        <f t="shared" si="15"/>
        <v>1463.8381611185218</v>
      </c>
      <c r="G163" s="83">
        <f t="shared" si="14"/>
        <v>90811.574321491455</v>
      </c>
    </row>
    <row r="164" spans="1:7" x14ac:dyDescent="0.35">
      <c r="A164" s="81">
        <f t="shared" si="18"/>
        <v>50131</v>
      </c>
      <c r="B164" s="82">
        <v>148</v>
      </c>
      <c r="C164" s="70">
        <f t="shared" si="13"/>
        <v>90811.574321491455</v>
      </c>
      <c r="D164" s="83">
        <f t="shared" si="16"/>
        <v>264.86709177101682</v>
      </c>
      <c r="E164" s="83">
        <f t="shared" si="17"/>
        <v>1198.9710693475054</v>
      </c>
      <c r="F164" s="83">
        <f t="shared" si="15"/>
        <v>1463.8381611185223</v>
      </c>
      <c r="G164" s="83">
        <f t="shared" si="14"/>
        <v>89612.603252143948</v>
      </c>
    </row>
    <row r="165" spans="1:7" x14ac:dyDescent="0.35">
      <c r="A165" s="81">
        <f t="shared" si="18"/>
        <v>50161</v>
      </c>
      <c r="B165" s="82">
        <v>149</v>
      </c>
      <c r="C165" s="70">
        <f t="shared" si="13"/>
        <v>89612.603252143948</v>
      </c>
      <c r="D165" s="83">
        <f t="shared" si="16"/>
        <v>261.37009281875322</v>
      </c>
      <c r="E165" s="83">
        <f t="shared" si="17"/>
        <v>1202.4680682997687</v>
      </c>
      <c r="F165" s="83">
        <f t="shared" si="15"/>
        <v>1463.8381611185218</v>
      </c>
      <c r="G165" s="83">
        <f t="shared" si="14"/>
        <v>88410.135183844177</v>
      </c>
    </row>
    <row r="166" spans="1:7" x14ac:dyDescent="0.35">
      <c r="A166" s="81">
        <f t="shared" si="18"/>
        <v>50192</v>
      </c>
      <c r="B166" s="82">
        <v>150</v>
      </c>
      <c r="C166" s="70">
        <f t="shared" si="13"/>
        <v>88410.135183844177</v>
      </c>
      <c r="D166" s="83">
        <f t="shared" si="16"/>
        <v>257.86289428621217</v>
      </c>
      <c r="E166" s="83">
        <f t="shared" si="17"/>
        <v>1205.9752668323099</v>
      </c>
      <c r="F166" s="83">
        <f t="shared" si="15"/>
        <v>1463.8381611185221</v>
      </c>
      <c r="G166" s="83">
        <f t="shared" si="14"/>
        <v>87204.159917011872</v>
      </c>
    </row>
    <row r="167" spans="1:7" x14ac:dyDescent="0.35">
      <c r="A167" s="81">
        <f t="shared" si="18"/>
        <v>50222</v>
      </c>
      <c r="B167" s="82">
        <v>151</v>
      </c>
      <c r="C167" s="70">
        <f t="shared" si="13"/>
        <v>87204.159917011872</v>
      </c>
      <c r="D167" s="83">
        <f t="shared" si="16"/>
        <v>254.34546642461797</v>
      </c>
      <c r="E167" s="83">
        <f t="shared" si="17"/>
        <v>1209.492694693904</v>
      </c>
      <c r="F167" s="83">
        <f t="shared" si="15"/>
        <v>1463.8381611185221</v>
      </c>
      <c r="G167" s="83">
        <f t="shared" si="14"/>
        <v>85994.667222317963</v>
      </c>
    </row>
    <row r="168" spans="1:7" x14ac:dyDescent="0.35">
      <c r="A168" s="81">
        <f t="shared" si="18"/>
        <v>50253</v>
      </c>
      <c r="B168" s="82">
        <v>152</v>
      </c>
      <c r="C168" s="70">
        <f t="shared" si="13"/>
        <v>85994.667222317963</v>
      </c>
      <c r="D168" s="83">
        <f t="shared" si="16"/>
        <v>250.81777939842743</v>
      </c>
      <c r="E168" s="83">
        <f t="shared" si="17"/>
        <v>1213.0203817200945</v>
      </c>
      <c r="F168" s="83">
        <f t="shared" si="15"/>
        <v>1463.8381611185218</v>
      </c>
      <c r="G168" s="83">
        <f t="shared" si="14"/>
        <v>84781.646840597867</v>
      </c>
    </row>
    <row r="169" spans="1:7" x14ac:dyDescent="0.35">
      <c r="A169" s="81">
        <f t="shared" si="18"/>
        <v>50284</v>
      </c>
      <c r="B169" s="82">
        <v>153</v>
      </c>
      <c r="C169" s="70">
        <f t="shared" si="13"/>
        <v>84781.646840597867</v>
      </c>
      <c r="D169" s="83">
        <f t="shared" si="16"/>
        <v>247.27980328507718</v>
      </c>
      <c r="E169" s="83">
        <f t="shared" si="17"/>
        <v>1216.5583578334449</v>
      </c>
      <c r="F169" s="83">
        <f t="shared" si="15"/>
        <v>1463.8381611185221</v>
      </c>
      <c r="G169" s="83">
        <f t="shared" si="14"/>
        <v>83565.088482764419</v>
      </c>
    </row>
    <row r="170" spans="1:7" x14ac:dyDescent="0.35">
      <c r="A170" s="81">
        <f t="shared" si="18"/>
        <v>50314</v>
      </c>
      <c r="B170" s="82">
        <v>154</v>
      </c>
      <c r="C170" s="70">
        <f t="shared" si="13"/>
        <v>83565.088482764419</v>
      </c>
      <c r="D170" s="83">
        <f t="shared" si="16"/>
        <v>243.73150807472962</v>
      </c>
      <c r="E170" s="83">
        <f t="shared" si="17"/>
        <v>1220.1066530437924</v>
      </c>
      <c r="F170" s="83">
        <f t="shared" si="15"/>
        <v>1463.8381611185221</v>
      </c>
      <c r="G170" s="83">
        <f t="shared" si="14"/>
        <v>82344.981829720622</v>
      </c>
    </row>
    <row r="171" spans="1:7" x14ac:dyDescent="0.35">
      <c r="A171" s="81">
        <f t="shared" si="18"/>
        <v>50345</v>
      </c>
      <c r="B171" s="82">
        <v>155</v>
      </c>
      <c r="C171" s="70">
        <f t="shared" si="13"/>
        <v>82344.981829720622</v>
      </c>
      <c r="D171" s="83">
        <f t="shared" si="16"/>
        <v>240.17286367001853</v>
      </c>
      <c r="E171" s="83">
        <f t="shared" si="17"/>
        <v>1223.6652974485035</v>
      </c>
      <c r="F171" s="83">
        <f t="shared" si="15"/>
        <v>1463.8381611185221</v>
      </c>
      <c r="G171" s="83">
        <f t="shared" si="14"/>
        <v>81121.316532272118</v>
      </c>
    </row>
    <row r="172" spans="1:7" x14ac:dyDescent="0.35">
      <c r="A172" s="81">
        <f t="shared" si="18"/>
        <v>50375</v>
      </c>
      <c r="B172" s="82">
        <v>156</v>
      </c>
      <c r="C172" s="70">
        <f t="shared" si="13"/>
        <v>81121.316532272118</v>
      </c>
      <c r="D172" s="83">
        <f t="shared" si="16"/>
        <v>236.60383988579369</v>
      </c>
      <c r="E172" s="83">
        <f t="shared" si="17"/>
        <v>1227.2343212327282</v>
      </c>
      <c r="F172" s="83">
        <f t="shared" si="15"/>
        <v>1463.8381611185218</v>
      </c>
      <c r="G172" s="83">
        <f t="shared" si="14"/>
        <v>79894.082211039393</v>
      </c>
    </row>
    <row r="173" spans="1:7" x14ac:dyDescent="0.35">
      <c r="A173" s="81">
        <f t="shared" si="18"/>
        <v>50406</v>
      </c>
      <c r="B173" s="82">
        <v>157</v>
      </c>
      <c r="C173" s="70">
        <f t="shared" si="13"/>
        <v>79894.082211039393</v>
      </c>
      <c r="D173" s="83">
        <f t="shared" si="16"/>
        <v>233.02440644886494</v>
      </c>
      <c r="E173" s="83">
        <f t="shared" si="17"/>
        <v>1230.8137546696571</v>
      </c>
      <c r="F173" s="83">
        <f t="shared" si="15"/>
        <v>1463.8381611185221</v>
      </c>
      <c r="G173" s="83">
        <f t="shared" si="14"/>
        <v>78663.26845636974</v>
      </c>
    </row>
    <row r="174" spans="1:7" x14ac:dyDescent="0.35">
      <c r="A174" s="81">
        <f t="shared" si="18"/>
        <v>50437</v>
      </c>
      <c r="B174" s="82">
        <v>158</v>
      </c>
      <c r="C174" s="70">
        <f t="shared" si="13"/>
        <v>78663.26845636974</v>
      </c>
      <c r="D174" s="83">
        <f t="shared" si="16"/>
        <v>229.43453299774509</v>
      </c>
      <c r="E174" s="83">
        <f t="shared" si="17"/>
        <v>1234.4036281207771</v>
      </c>
      <c r="F174" s="83">
        <f t="shared" si="15"/>
        <v>1463.8381611185221</v>
      </c>
      <c r="G174" s="83">
        <f t="shared" si="14"/>
        <v>77428.864828248959</v>
      </c>
    </row>
    <row r="175" spans="1:7" x14ac:dyDescent="0.35">
      <c r="A175" s="81">
        <f t="shared" si="18"/>
        <v>50465</v>
      </c>
      <c r="B175" s="82">
        <v>159</v>
      </c>
      <c r="C175" s="70">
        <f t="shared" si="13"/>
        <v>77428.864828248959</v>
      </c>
      <c r="D175" s="83">
        <f t="shared" si="16"/>
        <v>225.83418908239284</v>
      </c>
      <c r="E175" s="83">
        <f t="shared" si="17"/>
        <v>1238.0039720361292</v>
      </c>
      <c r="F175" s="83">
        <f t="shared" si="15"/>
        <v>1463.8381611185221</v>
      </c>
      <c r="G175" s="83">
        <f t="shared" si="14"/>
        <v>76190.860856212836</v>
      </c>
    </row>
    <row r="176" spans="1:7" x14ac:dyDescent="0.35">
      <c r="A176" s="81">
        <f t="shared" si="18"/>
        <v>50496</v>
      </c>
      <c r="B176" s="82">
        <v>160</v>
      </c>
      <c r="C176" s="70">
        <f t="shared" si="13"/>
        <v>76190.860856212836</v>
      </c>
      <c r="D176" s="83">
        <f t="shared" si="16"/>
        <v>222.22334416395412</v>
      </c>
      <c r="E176" s="83">
        <f t="shared" si="17"/>
        <v>1241.6148169545679</v>
      </c>
      <c r="F176" s="83">
        <f t="shared" si="15"/>
        <v>1463.8381611185221</v>
      </c>
      <c r="G176" s="83">
        <f t="shared" si="14"/>
        <v>74949.246039258273</v>
      </c>
    </row>
    <row r="177" spans="1:7" x14ac:dyDescent="0.35">
      <c r="A177" s="81">
        <f t="shared" si="18"/>
        <v>50526</v>
      </c>
      <c r="B177" s="82">
        <v>161</v>
      </c>
      <c r="C177" s="70">
        <f t="shared" si="13"/>
        <v>74949.246039258273</v>
      </c>
      <c r="D177" s="83">
        <f t="shared" si="16"/>
        <v>218.60196761450325</v>
      </c>
      <c r="E177" s="83">
        <f t="shared" si="17"/>
        <v>1245.2361935040187</v>
      </c>
      <c r="F177" s="83">
        <f t="shared" si="15"/>
        <v>1463.8381611185221</v>
      </c>
      <c r="G177" s="83">
        <f t="shared" si="14"/>
        <v>73704.009845754248</v>
      </c>
    </row>
    <row r="178" spans="1:7" x14ac:dyDescent="0.35">
      <c r="A178" s="81">
        <f t="shared" si="18"/>
        <v>50557</v>
      </c>
      <c r="B178" s="82">
        <v>162</v>
      </c>
      <c r="C178" s="70">
        <f t="shared" si="13"/>
        <v>73704.009845754248</v>
      </c>
      <c r="D178" s="83">
        <f t="shared" si="16"/>
        <v>214.97002871678325</v>
      </c>
      <c r="E178" s="83">
        <f t="shared" si="17"/>
        <v>1248.8681324017389</v>
      </c>
      <c r="F178" s="83">
        <f t="shared" si="15"/>
        <v>1463.8381611185221</v>
      </c>
      <c r="G178" s="83">
        <f t="shared" si="14"/>
        <v>72455.14171335251</v>
      </c>
    </row>
    <row r="179" spans="1:7" x14ac:dyDescent="0.35">
      <c r="A179" s="81">
        <f t="shared" si="18"/>
        <v>50587</v>
      </c>
      <c r="B179" s="82">
        <v>163</v>
      </c>
      <c r="C179" s="70">
        <f t="shared" si="13"/>
        <v>72455.14171335251</v>
      </c>
      <c r="D179" s="83">
        <f t="shared" si="16"/>
        <v>211.32749666394488</v>
      </c>
      <c r="E179" s="83">
        <f t="shared" si="17"/>
        <v>1252.5106644545772</v>
      </c>
      <c r="F179" s="83">
        <f t="shared" si="15"/>
        <v>1463.8381611185221</v>
      </c>
      <c r="G179" s="83">
        <f t="shared" si="14"/>
        <v>71202.631048897936</v>
      </c>
    </row>
    <row r="180" spans="1:7" x14ac:dyDescent="0.35">
      <c r="A180" s="81">
        <f t="shared" si="18"/>
        <v>50618</v>
      </c>
      <c r="B180" s="82">
        <v>164</v>
      </c>
      <c r="C180" s="70">
        <f t="shared" si="13"/>
        <v>71202.631048897936</v>
      </c>
      <c r="D180" s="83">
        <f t="shared" si="16"/>
        <v>207.67434055928567</v>
      </c>
      <c r="E180" s="83">
        <f t="shared" si="17"/>
        <v>1256.1638205592362</v>
      </c>
      <c r="F180" s="83">
        <f t="shared" si="15"/>
        <v>1463.8381611185218</v>
      </c>
      <c r="G180" s="83">
        <f t="shared" si="14"/>
        <v>69946.467228338704</v>
      </c>
    </row>
    <row r="181" spans="1:7" x14ac:dyDescent="0.35">
      <c r="A181" s="81">
        <f t="shared" si="18"/>
        <v>50649</v>
      </c>
      <c r="B181" s="82">
        <v>165</v>
      </c>
      <c r="C181" s="70">
        <f t="shared" si="13"/>
        <v>69946.467228338704</v>
      </c>
      <c r="D181" s="83">
        <f t="shared" si="16"/>
        <v>204.01052941598789</v>
      </c>
      <c r="E181" s="83">
        <f t="shared" si="17"/>
        <v>1259.8276317025341</v>
      </c>
      <c r="F181" s="83">
        <f t="shared" si="15"/>
        <v>1463.8381611185218</v>
      </c>
      <c r="G181" s="83">
        <f t="shared" si="14"/>
        <v>68686.639596636174</v>
      </c>
    </row>
    <row r="182" spans="1:7" x14ac:dyDescent="0.35">
      <c r="A182" s="81">
        <f t="shared" si="18"/>
        <v>50679</v>
      </c>
      <c r="B182" s="82">
        <v>166</v>
      </c>
      <c r="C182" s="70">
        <f t="shared" si="13"/>
        <v>68686.639596636174</v>
      </c>
      <c r="D182" s="83">
        <f t="shared" si="16"/>
        <v>200.33603215685551</v>
      </c>
      <c r="E182" s="83">
        <f t="shared" si="17"/>
        <v>1263.5021289616666</v>
      </c>
      <c r="F182" s="83">
        <f t="shared" si="15"/>
        <v>1463.8381611185221</v>
      </c>
      <c r="G182" s="83">
        <f t="shared" si="14"/>
        <v>67423.137467674504</v>
      </c>
    </row>
    <row r="183" spans="1:7" x14ac:dyDescent="0.35">
      <c r="A183" s="81">
        <f t="shared" si="18"/>
        <v>50710</v>
      </c>
      <c r="B183" s="82">
        <v>167</v>
      </c>
      <c r="C183" s="70">
        <f t="shared" si="13"/>
        <v>67423.137467674504</v>
      </c>
      <c r="D183" s="83">
        <f t="shared" si="16"/>
        <v>196.65081761405065</v>
      </c>
      <c r="E183" s="83">
        <f t="shared" si="17"/>
        <v>1267.1873435044713</v>
      </c>
      <c r="F183" s="83">
        <f t="shared" si="15"/>
        <v>1463.8381611185218</v>
      </c>
      <c r="G183" s="83">
        <f t="shared" si="14"/>
        <v>66155.950124170035</v>
      </c>
    </row>
    <row r="184" spans="1:7" x14ac:dyDescent="0.35">
      <c r="A184" s="81">
        <f t="shared" si="18"/>
        <v>50740</v>
      </c>
      <c r="B184" s="82">
        <v>168</v>
      </c>
      <c r="C184" s="70">
        <f t="shared" si="13"/>
        <v>66155.950124170035</v>
      </c>
      <c r="D184" s="83">
        <f t="shared" si="16"/>
        <v>192.95485452882923</v>
      </c>
      <c r="E184" s="83">
        <f t="shared" si="17"/>
        <v>1270.8833065896927</v>
      </c>
      <c r="F184" s="83">
        <f t="shared" si="15"/>
        <v>1463.8381611185218</v>
      </c>
      <c r="G184" s="83">
        <f t="shared" si="14"/>
        <v>64885.066817580344</v>
      </c>
    </row>
    <row r="185" spans="1:7" x14ac:dyDescent="0.35">
      <c r="A185" s="81">
        <f t="shared" si="18"/>
        <v>50771</v>
      </c>
      <c r="B185" s="82">
        <v>169</v>
      </c>
      <c r="C185" s="70">
        <f t="shared" si="13"/>
        <v>64885.066817580344</v>
      </c>
      <c r="D185" s="83">
        <f t="shared" si="16"/>
        <v>189.248111551276</v>
      </c>
      <c r="E185" s="83">
        <f t="shared" si="17"/>
        <v>1274.5900495672461</v>
      </c>
      <c r="F185" s="83">
        <f t="shared" si="15"/>
        <v>1463.8381611185221</v>
      </c>
      <c r="G185" s="83">
        <f t="shared" si="14"/>
        <v>63610.476768013097</v>
      </c>
    </row>
    <row r="186" spans="1:7" x14ac:dyDescent="0.35">
      <c r="A186" s="81">
        <f t="shared" si="18"/>
        <v>50802</v>
      </c>
      <c r="B186" s="82">
        <v>170</v>
      </c>
      <c r="C186" s="70">
        <f t="shared" si="13"/>
        <v>63610.476768013097</v>
      </c>
      <c r="D186" s="83">
        <f t="shared" si="16"/>
        <v>185.53055724003818</v>
      </c>
      <c r="E186" s="83">
        <f t="shared" si="17"/>
        <v>1278.3076038784836</v>
      </c>
      <c r="F186" s="83">
        <f t="shared" si="15"/>
        <v>1463.8381611185218</v>
      </c>
      <c r="G186" s="83">
        <f t="shared" si="14"/>
        <v>62332.169164134611</v>
      </c>
    </row>
    <row r="187" spans="1:7" x14ac:dyDescent="0.35">
      <c r="A187" s="81">
        <f t="shared" si="18"/>
        <v>50830</v>
      </c>
      <c r="B187" s="82">
        <v>171</v>
      </c>
      <c r="C187" s="70">
        <f t="shared" si="13"/>
        <v>62332.169164134611</v>
      </c>
      <c r="D187" s="83">
        <f t="shared" si="16"/>
        <v>181.80216006205924</v>
      </c>
      <c r="E187" s="83">
        <f t="shared" si="17"/>
        <v>1282.0360010564627</v>
      </c>
      <c r="F187" s="83">
        <f t="shared" si="15"/>
        <v>1463.8381611185221</v>
      </c>
      <c r="G187" s="83">
        <f t="shared" si="14"/>
        <v>61050.13316307815</v>
      </c>
    </row>
    <row r="188" spans="1:7" x14ac:dyDescent="0.35">
      <c r="A188" s="81">
        <f t="shared" si="18"/>
        <v>50861</v>
      </c>
      <c r="B188" s="82">
        <v>172</v>
      </c>
      <c r="C188" s="70">
        <f t="shared" si="13"/>
        <v>61050.13316307815</v>
      </c>
      <c r="D188" s="83">
        <f t="shared" si="16"/>
        <v>178.06288839231127</v>
      </c>
      <c r="E188" s="83">
        <f t="shared" si="17"/>
        <v>1285.7752727262107</v>
      </c>
      <c r="F188" s="83">
        <f t="shared" si="15"/>
        <v>1463.8381611185218</v>
      </c>
      <c r="G188" s="83">
        <f t="shared" si="14"/>
        <v>59764.357890351937</v>
      </c>
    </row>
    <row r="189" spans="1:7" x14ac:dyDescent="0.35">
      <c r="A189" s="81">
        <f t="shared" si="18"/>
        <v>50891</v>
      </c>
      <c r="B189" s="82">
        <v>173</v>
      </c>
      <c r="C189" s="70">
        <f t="shared" si="13"/>
        <v>59764.357890351937</v>
      </c>
      <c r="D189" s="83">
        <f t="shared" si="16"/>
        <v>174.31271051352647</v>
      </c>
      <c r="E189" s="83">
        <f t="shared" si="17"/>
        <v>1289.5254506049955</v>
      </c>
      <c r="F189" s="83">
        <f t="shared" si="15"/>
        <v>1463.8381611185221</v>
      </c>
      <c r="G189" s="83">
        <f t="shared" si="14"/>
        <v>58474.832439746941</v>
      </c>
    </row>
    <row r="190" spans="1:7" x14ac:dyDescent="0.35">
      <c r="A190" s="81">
        <f t="shared" si="18"/>
        <v>50922</v>
      </c>
      <c r="B190" s="82">
        <v>174</v>
      </c>
      <c r="C190" s="70">
        <f t="shared" si="13"/>
        <v>58474.832439746941</v>
      </c>
      <c r="D190" s="83">
        <f t="shared" si="16"/>
        <v>170.55159461592854</v>
      </c>
      <c r="E190" s="83">
        <f t="shared" si="17"/>
        <v>1293.2865665025934</v>
      </c>
      <c r="F190" s="83">
        <f t="shared" si="15"/>
        <v>1463.8381611185218</v>
      </c>
      <c r="G190" s="83">
        <f t="shared" si="14"/>
        <v>57181.545873244344</v>
      </c>
    </row>
    <row r="191" spans="1:7" x14ac:dyDescent="0.35">
      <c r="A191" s="81">
        <f t="shared" si="18"/>
        <v>50952</v>
      </c>
      <c r="B191" s="82">
        <v>175</v>
      </c>
      <c r="C191" s="70">
        <f t="shared" si="13"/>
        <v>57181.545873244344</v>
      </c>
      <c r="D191" s="83">
        <f t="shared" si="16"/>
        <v>166.77950879696266</v>
      </c>
      <c r="E191" s="83">
        <f t="shared" si="17"/>
        <v>1297.0586523215593</v>
      </c>
      <c r="F191" s="83">
        <f t="shared" si="15"/>
        <v>1463.8381611185218</v>
      </c>
      <c r="G191" s="83">
        <f t="shared" si="14"/>
        <v>55884.487220922783</v>
      </c>
    </row>
    <row r="192" spans="1:7" x14ac:dyDescent="0.35">
      <c r="A192" s="81">
        <f t="shared" si="18"/>
        <v>50983</v>
      </c>
      <c r="B192" s="82">
        <v>176</v>
      </c>
      <c r="C192" s="70">
        <f t="shared" si="13"/>
        <v>55884.487220922783</v>
      </c>
      <c r="D192" s="83">
        <f t="shared" si="16"/>
        <v>162.99642106102479</v>
      </c>
      <c r="E192" s="83">
        <f t="shared" si="17"/>
        <v>1300.8417400574974</v>
      </c>
      <c r="F192" s="83">
        <f t="shared" si="15"/>
        <v>1463.8381611185223</v>
      </c>
      <c r="G192" s="83">
        <f t="shared" si="14"/>
        <v>54583.645480865285</v>
      </c>
    </row>
    <row r="193" spans="1:7" x14ac:dyDescent="0.35">
      <c r="A193" s="81">
        <f t="shared" si="18"/>
        <v>51014</v>
      </c>
      <c r="B193" s="82">
        <v>177</v>
      </c>
      <c r="C193" s="70">
        <f t="shared" si="13"/>
        <v>54583.645480865285</v>
      </c>
      <c r="D193" s="83">
        <f t="shared" si="16"/>
        <v>159.20229931919042</v>
      </c>
      <c r="E193" s="83">
        <f t="shared" si="17"/>
        <v>1304.6358617993315</v>
      </c>
      <c r="F193" s="83">
        <f t="shared" si="15"/>
        <v>1463.8381611185218</v>
      </c>
      <c r="G193" s="83">
        <f t="shared" si="14"/>
        <v>53279.009619065953</v>
      </c>
    </row>
    <row r="194" spans="1:7" x14ac:dyDescent="0.35">
      <c r="A194" s="81">
        <f t="shared" si="18"/>
        <v>51044</v>
      </c>
      <c r="B194" s="82">
        <v>178</v>
      </c>
      <c r="C194" s="70">
        <f t="shared" si="13"/>
        <v>53279.009619065953</v>
      </c>
      <c r="D194" s="83">
        <f t="shared" si="16"/>
        <v>155.39711138894236</v>
      </c>
      <c r="E194" s="83">
        <f t="shared" si="17"/>
        <v>1308.4410497295796</v>
      </c>
      <c r="F194" s="83">
        <f t="shared" si="15"/>
        <v>1463.8381611185221</v>
      </c>
      <c r="G194" s="83">
        <f t="shared" si="14"/>
        <v>51970.56856933637</v>
      </c>
    </row>
    <row r="195" spans="1:7" x14ac:dyDescent="0.35">
      <c r="A195" s="81">
        <f t="shared" si="18"/>
        <v>51075</v>
      </c>
      <c r="B195" s="82">
        <v>179</v>
      </c>
      <c r="C195" s="70">
        <f t="shared" si="13"/>
        <v>51970.56856933637</v>
      </c>
      <c r="D195" s="83">
        <f t="shared" si="16"/>
        <v>151.58082499389775</v>
      </c>
      <c r="E195" s="83">
        <f t="shared" si="17"/>
        <v>1312.2573361246241</v>
      </c>
      <c r="F195" s="83">
        <f t="shared" si="15"/>
        <v>1463.8381611185218</v>
      </c>
      <c r="G195" s="83">
        <f t="shared" si="14"/>
        <v>50658.311233211745</v>
      </c>
    </row>
    <row r="196" spans="1:7" x14ac:dyDescent="0.35">
      <c r="A196" s="81">
        <f t="shared" si="18"/>
        <v>51105</v>
      </c>
      <c r="B196" s="82">
        <v>180</v>
      </c>
      <c r="C196" s="70">
        <f t="shared" si="13"/>
        <v>50658.311233211745</v>
      </c>
      <c r="D196" s="83">
        <f t="shared" si="16"/>
        <v>147.75340776353426</v>
      </c>
      <c r="E196" s="83">
        <f t="shared" si="17"/>
        <v>1316.0847533549877</v>
      </c>
      <c r="F196" s="83">
        <f t="shared" si="15"/>
        <v>1463.8381611185218</v>
      </c>
      <c r="G196" s="83">
        <f t="shared" si="14"/>
        <v>49342.226479856756</v>
      </c>
    </row>
    <row r="197" spans="1:7" x14ac:dyDescent="0.35">
      <c r="A197" s="81">
        <f t="shared" si="18"/>
        <v>51136</v>
      </c>
      <c r="B197" s="82">
        <v>181</v>
      </c>
      <c r="C197" s="70">
        <f t="shared" si="13"/>
        <v>49342.226479856756</v>
      </c>
      <c r="D197" s="83">
        <f t="shared" si="16"/>
        <v>143.91482723291557</v>
      </c>
      <c r="E197" s="83">
        <f t="shared" si="17"/>
        <v>1319.9233338856066</v>
      </c>
      <c r="F197" s="83">
        <f t="shared" si="15"/>
        <v>1463.8381611185221</v>
      </c>
      <c r="G197" s="83">
        <f t="shared" si="14"/>
        <v>48022.303145971149</v>
      </c>
    </row>
    <row r="198" spans="1:7" x14ac:dyDescent="0.35">
      <c r="A198" s="81">
        <f t="shared" si="18"/>
        <v>51167</v>
      </c>
      <c r="B198" s="82">
        <v>182</v>
      </c>
      <c r="C198" s="70">
        <f t="shared" si="13"/>
        <v>48022.303145971149</v>
      </c>
      <c r="D198" s="83">
        <f t="shared" si="16"/>
        <v>140.06505084241587</v>
      </c>
      <c r="E198" s="83">
        <f t="shared" si="17"/>
        <v>1323.7731102761061</v>
      </c>
      <c r="F198" s="83">
        <f t="shared" si="15"/>
        <v>1463.8381611185218</v>
      </c>
      <c r="G198" s="83">
        <f t="shared" si="14"/>
        <v>46698.530035695047</v>
      </c>
    </row>
    <row r="199" spans="1:7" x14ac:dyDescent="0.35">
      <c r="A199" s="81">
        <f t="shared" si="18"/>
        <v>51196</v>
      </c>
      <c r="B199" s="82">
        <v>183</v>
      </c>
      <c r="C199" s="70">
        <f t="shared" si="13"/>
        <v>46698.530035695047</v>
      </c>
      <c r="D199" s="83">
        <f t="shared" si="16"/>
        <v>136.20404593744388</v>
      </c>
      <c r="E199" s="83">
        <f t="shared" si="17"/>
        <v>1327.6341151810782</v>
      </c>
      <c r="F199" s="83">
        <f t="shared" si="15"/>
        <v>1463.8381611185221</v>
      </c>
      <c r="G199" s="83">
        <f t="shared" si="14"/>
        <v>45370.895920513969</v>
      </c>
    </row>
    <row r="200" spans="1:7" x14ac:dyDescent="0.35">
      <c r="A200" s="81">
        <f t="shared" si="18"/>
        <v>51227</v>
      </c>
      <c r="B200" s="82">
        <v>184</v>
      </c>
      <c r="C200" s="70">
        <f t="shared" si="13"/>
        <v>45370.895920513969</v>
      </c>
      <c r="D200" s="83">
        <f t="shared" si="16"/>
        <v>132.33177976816575</v>
      </c>
      <c r="E200" s="83">
        <f t="shared" si="17"/>
        <v>1331.5063813503562</v>
      </c>
      <c r="F200" s="83">
        <f t="shared" si="15"/>
        <v>1463.8381611185218</v>
      </c>
      <c r="G200" s="83">
        <f t="shared" si="14"/>
        <v>44039.389539163611</v>
      </c>
    </row>
    <row r="201" spans="1:7" x14ac:dyDescent="0.35">
      <c r="A201" s="81">
        <f t="shared" si="18"/>
        <v>51257</v>
      </c>
      <c r="B201" s="82">
        <v>185</v>
      </c>
      <c r="C201" s="70">
        <f t="shared" si="13"/>
        <v>44039.389539163611</v>
      </c>
      <c r="D201" s="83">
        <f t="shared" si="16"/>
        <v>128.44821948922723</v>
      </c>
      <c r="E201" s="83">
        <f t="shared" si="17"/>
        <v>1335.3899416292948</v>
      </c>
      <c r="F201" s="83">
        <f t="shared" si="15"/>
        <v>1463.8381611185221</v>
      </c>
      <c r="G201" s="83">
        <f t="shared" si="14"/>
        <v>42703.999597534319</v>
      </c>
    </row>
    <row r="202" spans="1:7" x14ac:dyDescent="0.35">
      <c r="A202" s="81">
        <f t="shared" si="18"/>
        <v>51288</v>
      </c>
      <c r="B202" s="82">
        <v>186</v>
      </c>
      <c r="C202" s="70">
        <f t="shared" si="13"/>
        <v>42703.999597534319</v>
      </c>
      <c r="D202" s="83">
        <f t="shared" si="16"/>
        <v>124.5533321594751</v>
      </c>
      <c r="E202" s="83">
        <f t="shared" si="17"/>
        <v>1339.2848289590468</v>
      </c>
      <c r="F202" s="83">
        <f t="shared" si="15"/>
        <v>1463.8381611185218</v>
      </c>
      <c r="G202" s="83">
        <f t="shared" si="14"/>
        <v>41364.714768575272</v>
      </c>
    </row>
    <row r="203" spans="1:7" x14ac:dyDescent="0.35">
      <c r="A203" s="81">
        <f t="shared" si="18"/>
        <v>51318</v>
      </c>
      <c r="B203" s="82">
        <v>187</v>
      </c>
      <c r="C203" s="70">
        <f t="shared" si="13"/>
        <v>41364.714768575272</v>
      </c>
      <c r="D203" s="83">
        <f t="shared" si="16"/>
        <v>120.64708474167789</v>
      </c>
      <c r="E203" s="83">
        <f t="shared" si="17"/>
        <v>1343.191076376844</v>
      </c>
      <c r="F203" s="83">
        <f t="shared" si="15"/>
        <v>1463.8381611185218</v>
      </c>
      <c r="G203" s="83">
        <f t="shared" si="14"/>
        <v>40021.523692198425</v>
      </c>
    </row>
    <row r="204" spans="1:7" x14ac:dyDescent="0.35">
      <c r="A204" s="81">
        <f t="shared" si="18"/>
        <v>51349</v>
      </c>
      <c r="B204" s="82">
        <v>188</v>
      </c>
      <c r="C204" s="70">
        <f t="shared" si="13"/>
        <v>40021.523692198425</v>
      </c>
      <c r="D204" s="83">
        <f t="shared" si="16"/>
        <v>116.72944410224541</v>
      </c>
      <c r="E204" s="83">
        <f t="shared" si="17"/>
        <v>1347.1087170162766</v>
      </c>
      <c r="F204" s="83">
        <f t="shared" si="15"/>
        <v>1463.8381611185221</v>
      </c>
      <c r="G204" s="83">
        <f t="shared" si="14"/>
        <v>38674.414975182146</v>
      </c>
    </row>
    <row r="205" spans="1:7" x14ac:dyDescent="0.35">
      <c r="A205" s="81">
        <f t="shared" si="18"/>
        <v>51380</v>
      </c>
      <c r="B205" s="82">
        <v>189</v>
      </c>
      <c r="C205" s="70">
        <f t="shared" ref="C205:C210" si="19">G204</f>
        <v>38674.414975182146</v>
      </c>
      <c r="D205" s="83">
        <f t="shared" si="16"/>
        <v>112.80037701094795</v>
      </c>
      <c r="E205" s="83">
        <f t="shared" si="17"/>
        <v>1351.037784107574</v>
      </c>
      <c r="F205" s="83">
        <f t="shared" si="15"/>
        <v>1463.8381611185218</v>
      </c>
      <c r="G205" s="83">
        <f t="shared" ref="G205:G210" si="20">C205-E205</f>
        <v>37323.377191074571</v>
      </c>
    </row>
    <row r="206" spans="1:7" x14ac:dyDescent="0.35">
      <c r="A206" s="81">
        <f t="shared" si="18"/>
        <v>51410</v>
      </c>
      <c r="B206" s="82">
        <v>190</v>
      </c>
      <c r="C206" s="70">
        <f t="shared" si="19"/>
        <v>37323.377191074571</v>
      </c>
      <c r="D206" s="83">
        <f t="shared" si="16"/>
        <v>108.85985014063419</v>
      </c>
      <c r="E206" s="83">
        <f t="shared" si="17"/>
        <v>1354.9783109778878</v>
      </c>
      <c r="F206" s="83">
        <f t="shared" si="15"/>
        <v>1463.8381611185218</v>
      </c>
      <c r="G206" s="83">
        <f t="shared" si="20"/>
        <v>35968.398880096684</v>
      </c>
    </row>
    <row r="207" spans="1:7" x14ac:dyDescent="0.35">
      <c r="A207" s="81">
        <f t="shared" si="18"/>
        <v>51441</v>
      </c>
      <c r="B207" s="82">
        <v>191</v>
      </c>
      <c r="C207" s="70">
        <f t="shared" si="19"/>
        <v>35968.398880096684</v>
      </c>
      <c r="D207" s="83">
        <f t="shared" si="16"/>
        <v>104.90783006694869</v>
      </c>
      <c r="E207" s="83">
        <f t="shared" si="17"/>
        <v>1358.9303310515734</v>
      </c>
      <c r="F207" s="83">
        <f t="shared" si="15"/>
        <v>1463.8381611185221</v>
      </c>
      <c r="G207" s="83">
        <f t="shared" si="20"/>
        <v>34609.468549045108</v>
      </c>
    </row>
    <row r="208" spans="1:7" x14ac:dyDescent="0.35">
      <c r="A208" s="81">
        <f t="shared" si="18"/>
        <v>51471</v>
      </c>
      <c r="B208" s="82">
        <v>192</v>
      </c>
      <c r="C208" s="70">
        <f t="shared" si="19"/>
        <v>34609.468549045108</v>
      </c>
      <c r="D208" s="83">
        <f t="shared" si="16"/>
        <v>100.94428326804825</v>
      </c>
      <c r="E208" s="83">
        <f t="shared" si="17"/>
        <v>1362.8938778504737</v>
      </c>
      <c r="F208" s="83">
        <f t="shared" si="15"/>
        <v>1463.8381611185218</v>
      </c>
      <c r="G208" s="83">
        <f t="shared" si="20"/>
        <v>33246.574671194634</v>
      </c>
    </row>
    <row r="209" spans="1:7" x14ac:dyDescent="0.35">
      <c r="A209" s="81">
        <f t="shared" si="18"/>
        <v>51502</v>
      </c>
      <c r="B209" s="82">
        <v>193</v>
      </c>
      <c r="C209" s="70">
        <f t="shared" si="19"/>
        <v>33246.574671194634</v>
      </c>
      <c r="D209" s="83">
        <f t="shared" si="16"/>
        <v>96.969176124317713</v>
      </c>
      <c r="E209" s="83">
        <f t="shared" si="17"/>
        <v>1366.8689849942043</v>
      </c>
      <c r="F209" s="83">
        <f t="shared" si="15"/>
        <v>1463.8381611185221</v>
      </c>
      <c r="G209" s="83">
        <f t="shared" si="20"/>
        <v>31879.705686200428</v>
      </c>
    </row>
    <row r="210" spans="1:7" x14ac:dyDescent="0.35">
      <c r="A210" s="81">
        <f>EDATE(A209,1)+2</f>
        <v>51535</v>
      </c>
      <c r="B210" s="82">
        <v>194</v>
      </c>
      <c r="C210" s="70">
        <f t="shared" si="19"/>
        <v>31879.705686200428</v>
      </c>
      <c r="D210" s="83">
        <f>IPMT($E$13/12,B210-1,$E$7-1,-$C$18,$E$12,0)*3/28</f>
        <v>9.9624080269376361</v>
      </c>
      <c r="E210" s="83">
        <f t="shared" si="17"/>
        <v>1370.8556862004373</v>
      </c>
      <c r="F210" s="83">
        <f t="shared" ref="F210" si="21">D210+E210</f>
        <v>1380.818094227375</v>
      </c>
      <c r="G210" s="83">
        <f t="shared" si="20"/>
        <v>30508.849999999991</v>
      </c>
    </row>
    <row r="211" spans="1:7" x14ac:dyDescent="0.35">
      <c r="A211" s="81"/>
      <c r="B211" s="82"/>
      <c r="C211" s="70"/>
      <c r="D211" s="83"/>
      <c r="E211" s="83"/>
      <c r="F211" s="83"/>
      <c r="G211" s="83"/>
    </row>
    <row r="212" spans="1:7" x14ac:dyDescent="0.35">
      <c r="A212" s="81"/>
      <c r="B212" s="82"/>
      <c r="C212" s="70"/>
      <c r="D212" s="83"/>
      <c r="E212" s="83"/>
      <c r="F212" s="83"/>
      <c r="G212" s="83"/>
    </row>
    <row r="213" spans="1:7" x14ac:dyDescent="0.35">
      <c r="A213" s="81"/>
      <c r="B213" s="82"/>
      <c r="C213" s="70"/>
      <c r="D213" s="83"/>
      <c r="E213" s="83"/>
      <c r="F213" s="83"/>
      <c r="G213" s="83"/>
    </row>
    <row r="214" spans="1:7" x14ac:dyDescent="0.35">
      <c r="A214" s="81"/>
      <c r="B214" s="82"/>
      <c r="C214" s="70"/>
      <c r="D214" s="83"/>
      <c r="E214" s="83"/>
      <c r="F214" s="83"/>
      <c r="G214" s="83"/>
    </row>
    <row r="215" spans="1:7" x14ac:dyDescent="0.35">
      <c r="A215" s="81"/>
      <c r="B215" s="82"/>
      <c r="C215" s="70"/>
      <c r="D215" s="83"/>
      <c r="E215" s="83"/>
      <c r="F215" s="83"/>
      <c r="G215" s="83"/>
    </row>
    <row r="216" spans="1:7" x14ac:dyDescent="0.35">
      <c r="A216" s="81"/>
      <c r="B216" s="82"/>
      <c r="C216" s="70"/>
      <c r="D216" s="83"/>
      <c r="E216" s="83"/>
      <c r="F216" s="83"/>
      <c r="G216" s="83"/>
    </row>
    <row r="217" spans="1:7" x14ac:dyDescent="0.35">
      <c r="A217" s="81"/>
      <c r="B217" s="82"/>
      <c r="C217" s="70"/>
      <c r="D217" s="83"/>
      <c r="E217" s="83"/>
      <c r="F217" s="83"/>
      <c r="G217" s="83"/>
    </row>
    <row r="218" spans="1:7" x14ac:dyDescent="0.35">
      <c r="A218" s="81"/>
      <c r="B218" s="82"/>
      <c r="C218" s="70"/>
      <c r="D218" s="83"/>
      <c r="E218" s="83"/>
      <c r="F218" s="83"/>
      <c r="G218" s="83"/>
    </row>
    <row r="219" spans="1:7" x14ac:dyDescent="0.35">
      <c r="A219" s="81"/>
      <c r="B219" s="82"/>
      <c r="C219" s="70"/>
      <c r="D219" s="83"/>
      <c r="E219" s="83"/>
      <c r="F219" s="83"/>
      <c r="G219" s="83"/>
    </row>
    <row r="220" spans="1:7" x14ac:dyDescent="0.35">
      <c r="A220" s="81"/>
      <c r="B220" s="82"/>
      <c r="C220" s="70"/>
      <c r="D220" s="83"/>
      <c r="E220" s="83"/>
      <c r="F220" s="83"/>
      <c r="G220" s="83"/>
    </row>
    <row r="221" spans="1:7" x14ac:dyDescent="0.35">
      <c r="A221" s="81"/>
      <c r="B221" s="82"/>
      <c r="C221" s="70"/>
      <c r="D221" s="83"/>
      <c r="E221" s="83"/>
      <c r="F221" s="83"/>
      <c r="G221" s="83"/>
    </row>
    <row r="222" spans="1:7" x14ac:dyDescent="0.35">
      <c r="A222" s="81"/>
      <c r="B222" s="82"/>
      <c r="C222" s="70"/>
      <c r="D222" s="83"/>
      <c r="E222" s="83"/>
      <c r="F222" s="83"/>
      <c r="G222" s="83"/>
    </row>
    <row r="223" spans="1:7" x14ac:dyDescent="0.35">
      <c r="A223" s="81"/>
      <c r="B223" s="82"/>
      <c r="C223" s="70"/>
      <c r="D223" s="83"/>
      <c r="E223" s="83"/>
      <c r="F223" s="83"/>
      <c r="G223" s="83"/>
    </row>
    <row r="224" spans="1:7" x14ac:dyDescent="0.35">
      <c r="A224" s="81"/>
      <c r="B224" s="82"/>
      <c r="C224" s="70"/>
      <c r="D224" s="83"/>
      <c r="E224" s="83"/>
      <c r="F224" s="83"/>
      <c r="G224" s="83"/>
    </row>
    <row r="225" spans="1:7" x14ac:dyDescent="0.35">
      <c r="A225" s="81"/>
      <c r="B225" s="82"/>
      <c r="C225" s="70"/>
      <c r="D225" s="83"/>
      <c r="E225" s="83"/>
      <c r="F225" s="83"/>
      <c r="G225" s="83"/>
    </row>
    <row r="226" spans="1:7" x14ac:dyDescent="0.35">
      <c r="A226" s="81"/>
      <c r="B226" s="82"/>
      <c r="C226" s="70"/>
      <c r="D226" s="83"/>
      <c r="E226" s="83"/>
      <c r="F226" s="83"/>
      <c r="G226" s="83"/>
    </row>
    <row r="227" spans="1:7" x14ac:dyDescent="0.35">
      <c r="A227" s="81"/>
      <c r="B227" s="82"/>
      <c r="C227" s="70"/>
      <c r="D227" s="83"/>
      <c r="E227" s="83"/>
      <c r="F227" s="83"/>
      <c r="G227" s="83"/>
    </row>
    <row r="228" spans="1:7" x14ac:dyDescent="0.35">
      <c r="A228" s="81"/>
      <c r="B228" s="82"/>
      <c r="C228" s="70"/>
      <c r="D228" s="83"/>
      <c r="E228" s="83"/>
      <c r="F228" s="83"/>
      <c r="G228" s="83"/>
    </row>
    <row r="229" spans="1:7" x14ac:dyDescent="0.35">
      <c r="A229" s="81"/>
      <c r="B229" s="82"/>
      <c r="C229" s="70"/>
      <c r="D229" s="83"/>
      <c r="E229" s="83"/>
      <c r="F229" s="83"/>
      <c r="G229" s="83"/>
    </row>
    <row r="230" spans="1:7" x14ac:dyDescent="0.35">
      <c r="A230" s="81"/>
      <c r="B230" s="82"/>
      <c r="C230" s="70"/>
      <c r="D230" s="83"/>
      <c r="E230" s="83"/>
      <c r="F230" s="83"/>
      <c r="G230" s="83"/>
    </row>
    <row r="231" spans="1:7" x14ac:dyDescent="0.35">
      <c r="A231" s="81"/>
      <c r="B231" s="82"/>
      <c r="C231" s="70"/>
      <c r="D231" s="83"/>
      <c r="E231" s="83"/>
      <c r="F231" s="83"/>
      <c r="G231" s="83"/>
    </row>
    <row r="232" spans="1:7" x14ac:dyDescent="0.35">
      <c r="A232" s="81"/>
      <c r="B232" s="82"/>
      <c r="C232" s="70"/>
      <c r="D232" s="83"/>
      <c r="E232" s="83"/>
      <c r="F232" s="83"/>
      <c r="G232" s="83"/>
    </row>
    <row r="233" spans="1:7" x14ac:dyDescent="0.35">
      <c r="A233" s="81"/>
      <c r="B233" s="82"/>
      <c r="C233" s="70"/>
      <c r="D233" s="83"/>
      <c r="E233" s="83"/>
      <c r="F233" s="83"/>
      <c r="G233" s="83"/>
    </row>
    <row r="234" spans="1:7" x14ac:dyDescent="0.35">
      <c r="A234" s="81"/>
      <c r="B234" s="82"/>
      <c r="C234" s="70"/>
      <c r="D234" s="83"/>
      <c r="E234" s="83"/>
      <c r="F234" s="83"/>
      <c r="G234" s="83"/>
    </row>
    <row r="235" spans="1:7" x14ac:dyDescent="0.35">
      <c r="A235" s="81"/>
      <c r="B235" s="82"/>
      <c r="C235" s="70"/>
      <c r="D235" s="83"/>
      <c r="E235" s="83"/>
      <c r="F235" s="83"/>
      <c r="G235" s="83"/>
    </row>
    <row r="236" spans="1:7" x14ac:dyDescent="0.35">
      <c r="A236" s="81"/>
      <c r="B236" s="82"/>
      <c r="C236" s="70"/>
      <c r="D236" s="83"/>
      <c r="E236" s="83"/>
      <c r="F236" s="83"/>
      <c r="G236" s="83"/>
    </row>
    <row r="237" spans="1:7" x14ac:dyDescent="0.35">
      <c r="A237" s="81"/>
      <c r="B237" s="82"/>
      <c r="C237" s="70"/>
      <c r="D237" s="83"/>
      <c r="E237" s="83"/>
      <c r="F237" s="83"/>
      <c r="G237" s="83"/>
    </row>
    <row r="238" spans="1:7" x14ac:dyDescent="0.35">
      <c r="A238" s="81"/>
      <c r="B238" s="82"/>
      <c r="C238" s="70"/>
      <c r="D238" s="83"/>
      <c r="E238" s="83"/>
      <c r="F238" s="83"/>
      <c r="G238" s="83"/>
    </row>
    <row r="239" spans="1:7" x14ac:dyDescent="0.35">
      <c r="A239" s="81"/>
      <c r="B239" s="82"/>
      <c r="C239" s="70"/>
      <c r="D239" s="83"/>
      <c r="E239" s="83"/>
      <c r="F239" s="83"/>
      <c r="G239" s="83"/>
    </row>
    <row r="240" spans="1:7" x14ac:dyDescent="0.35">
      <c r="A240" s="81"/>
      <c r="B240" s="82"/>
      <c r="C240" s="70"/>
      <c r="D240" s="83"/>
      <c r="E240" s="83"/>
      <c r="F240" s="83"/>
      <c r="G240" s="83"/>
    </row>
    <row r="241" spans="1:7" x14ac:dyDescent="0.35">
      <c r="A241" s="81"/>
      <c r="B241" s="82"/>
      <c r="C241" s="70"/>
      <c r="D241" s="83"/>
      <c r="E241" s="83"/>
      <c r="F241" s="83"/>
      <c r="G241" s="83"/>
    </row>
    <row r="242" spans="1:7" x14ac:dyDescent="0.35">
      <c r="A242" s="81"/>
      <c r="B242" s="82"/>
      <c r="C242" s="70"/>
      <c r="D242" s="83"/>
      <c r="E242" s="83"/>
      <c r="F242" s="83"/>
      <c r="G242" s="83"/>
    </row>
    <row r="243" spans="1:7" x14ac:dyDescent="0.35">
      <c r="A243" s="81"/>
      <c r="B243" s="82"/>
      <c r="C243" s="70"/>
      <c r="D243" s="83"/>
      <c r="E243" s="83"/>
      <c r="F243" s="83"/>
      <c r="G243" s="83"/>
    </row>
    <row r="244" spans="1:7" x14ac:dyDescent="0.35">
      <c r="A244" s="81"/>
      <c r="B244" s="82"/>
      <c r="C244" s="70"/>
      <c r="D244" s="83"/>
      <c r="E244" s="83"/>
      <c r="F244" s="83"/>
      <c r="G244" s="83"/>
    </row>
    <row r="245" spans="1:7" x14ac:dyDescent="0.35">
      <c r="A245" s="81"/>
      <c r="B245" s="82"/>
      <c r="C245" s="70"/>
      <c r="D245" s="83"/>
      <c r="E245" s="83"/>
      <c r="F245" s="83"/>
      <c r="G245" s="83"/>
    </row>
    <row r="246" spans="1:7" x14ac:dyDescent="0.35">
      <c r="A246" s="81"/>
      <c r="B246" s="82"/>
      <c r="C246" s="70"/>
      <c r="D246" s="83"/>
      <c r="E246" s="83"/>
      <c r="F246" s="83"/>
      <c r="G246" s="83"/>
    </row>
    <row r="247" spans="1:7" x14ac:dyDescent="0.35">
      <c r="A247" s="81"/>
      <c r="B247" s="82"/>
      <c r="C247" s="70"/>
      <c r="D247" s="83"/>
      <c r="E247" s="83"/>
      <c r="F247" s="83"/>
      <c r="G247" s="83"/>
    </row>
    <row r="248" spans="1:7" x14ac:dyDescent="0.35">
      <c r="A248" s="81"/>
      <c r="B248" s="82"/>
      <c r="C248" s="70"/>
      <c r="D248" s="83"/>
      <c r="E248" s="83"/>
      <c r="F248" s="83"/>
      <c r="G248" s="83"/>
    </row>
    <row r="249" spans="1:7" x14ac:dyDescent="0.35">
      <c r="A249" s="81"/>
      <c r="B249" s="82"/>
      <c r="C249" s="70"/>
      <c r="D249" s="83"/>
      <c r="E249" s="83"/>
      <c r="F249" s="83"/>
      <c r="G249" s="83"/>
    </row>
    <row r="250" spans="1:7" x14ac:dyDescent="0.35">
      <c r="A250" s="81"/>
      <c r="B250" s="82"/>
      <c r="C250" s="70"/>
      <c r="D250" s="83"/>
      <c r="E250" s="83"/>
      <c r="F250" s="83"/>
      <c r="G250" s="83"/>
    </row>
    <row r="251" spans="1:7" x14ac:dyDescent="0.35">
      <c r="A251" s="81"/>
      <c r="B251" s="82"/>
      <c r="C251" s="70"/>
      <c r="D251" s="83"/>
      <c r="E251" s="83"/>
      <c r="F251" s="83"/>
      <c r="G251" s="83"/>
    </row>
    <row r="252" spans="1:7" x14ac:dyDescent="0.35">
      <c r="A252" s="81"/>
      <c r="B252" s="82"/>
      <c r="C252" s="70"/>
      <c r="D252" s="83"/>
      <c r="E252" s="83"/>
      <c r="F252" s="83"/>
      <c r="G252" s="83"/>
    </row>
    <row r="253" spans="1:7" x14ac:dyDescent="0.35">
      <c r="A253" s="81"/>
      <c r="B253" s="82"/>
      <c r="C253" s="70"/>
      <c r="D253" s="83"/>
      <c r="E253" s="83"/>
      <c r="F253" s="83"/>
      <c r="G253" s="83"/>
    </row>
    <row r="254" spans="1:7" x14ac:dyDescent="0.35">
      <c r="A254" s="81"/>
      <c r="B254" s="82"/>
      <c r="C254" s="70"/>
      <c r="D254" s="83"/>
      <c r="E254" s="83"/>
      <c r="F254" s="83"/>
      <c r="G254" s="83"/>
    </row>
    <row r="255" spans="1:7" x14ac:dyDescent="0.35">
      <c r="A255" s="81"/>
      <c r="B255" s="82"/>
      <c r="C255" s="70"/>
      <c r="D255" s="83"/>
      <c r="E255" s="83"/>
      <c r="F255" s="83"/>
      <c r="G255" s="83"/>
    </row>
    <row r="256" spans="1:7" x14ac:dyDescent="0.35">
      <c r="A256" s="81"/>
      <c r="B256" s="82"/>
      <c r="C256" s="70"/>
      <c r="D256" s="83"/>
      <c r="E256" s="83"/>
      <c r="F256" s="83"/>
      <c r="G256" s="83"/>
    </row>
    <row r="257" spans="1:9" x14ac:dyDescent="0.35">
      <c r="A257" s="81"/>
      <c r="B257" s="82"/>
      <c r="C257" s="70"/>
      <c r="D257" s="83"/>
      <c r="E257" s="83"/>
      <c r="F257" s="83"/>
      <c r="G257" s="83"/>
      <c r="I257" s="140"/>
    </row>
  </sheetData>
  <phoneticPr fontId="4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B9FE-0744-4D4F-B1BB-6CB3676816B8}">
  <dimension ref="A1:U261"/>
  <sheetViews>
    <sheetView workbookViewId="0">
      <selection activeCell="Z21" sqref="Z21"/>
    </sheetView>
  </sheetViews>
  <sheetFormatPr defaultColWidth="9.1796875" defaultRowHeight="14.5" x14ac:dyDescent="0.35"/>
  <cols>
    <col min="1" max="1" width="9.1796875" style="79"/>
    <col min="2" max="2" width="7.81640625" style="79" customWidth="1"/>
    <col min="3" max="3" width="14.7265625" style="79" customWidth="1"/>
    <col min="4" max="4" width="14.26953125" style="79" customWidth="1"/>
    <col min="5" max="7" width="14.7265625" style="79" customWidth="1"/>
    <col min="8" max="11" width="9.1796875" style="79"/>
    <col min="12" max="12" width="10.453125" style="79" customWidth="1"/>
    <col min="13" max="13" width="11.7265625" style="79" customWidth="1"/>
    <col min="14" max="14" width="9.1796875" style="79"/>
    <col min="15" max="15" width="9.1796875" style="119"/>
    <col min="16" max="16" width="7.81640625" style="119" customWidth="1"/>
    <col min="17" max="17" width="14.7265625" style="119" customWidth="1"/>
    <col min="18" max="18" width="14.26953125" style="119" customWidth="1"/>
    <col min="19" max="21" width="14.7265625" style="119" customWidth="1"/>
    <col min="22" max="16384" width="9.1796875" style="79"/>
  </cols>
  <sheetData>
    <row r="1" spans="1:21" x14ac:dyDescent="0.35">
      <c r="A1" s="149"/>
      <c r="B1" s="149"/>
      <c r="C1" s="149"/>
      <c r="D1" s="149"/>
      <c r="E1" s="149"/>
      <c r="F1" s="149"/>
      <c r="G1" s="150"/>
      <c r="O1" s="151"/>
      <c r="P1" s="151"/>
      <c r="Q1" s="151"/>
      <c r="R1" s="151"/>
      <c r="S1" s="151"/>
      <c r="T1" s="151"/>
      <c r="U1" s="152"/>
    </row>
    <row r="2" spans="1:21" x14ac:dyDescent="0.35">
      <c r="A2" s="149"/>
      <c r="B2" s="149"/>
      <c r="C2" s="149"/>
      <c r="D2" s="149"/>
      <c r="E2" s="149"/>
      <c r="F2" s="153"/>
      <c r="G2" s="154"/>
      <c r="O2" s="151"/>
      <c r="P2" s="151"/>
      <c r="Q2" s="151"/>
      <c r="R2" s="151"/>
      <c r="S2" s="151"/>
      <c r="T2" s="155"/>
      <c r="U2" s="156"/>
    </row>
    <row r="3" spans="1:21" x14ac:dyDescent="0.35">
      <c r="A3" s="149"/>
      <c r="B3" s="149"/>
      <c r="C3" s="149"/>
      <c r="D3" s="149"/>
      <c r="E3" s="149"/>
      <c r="F3" s="153"/>
      <c r="G3" s="154"/>
      <c r="K3" s="91" t="s">
        <v>1</v>
      </c>
      <c r="L3" s="91" t="s">
        <v>44</v>
      </c>
      <c r="M3" s="84" t="s">
        <v>45</v>
      </c>
      <c r="O3" s="151"/>
      <c r="P3" s="151"/>
      <c r="Q3" s="151"/>
      <c r="R3" s="151"/>
      <c r="S3" s="151"/>
      <c r="T3" s="155"/>
      <c r="U3" s="156"/>
    </row>
    <row r="4" spans="1:21" ht="21" x14ac:dyDescent="0.5">
      <c r="A4" s="149"/>
      <c r="B4" s="157" t="s">
        <v>46</v>
      </c>
      <c r="C4" s="149"/>
      <c r="D4" s="149"/>
      <c r="E4" s="158"/>
      <c r="F4" s="159" t="str">
        <f>'[3]Lisa 3_SKA'!D6</f>
        <v>Pepleri tn 35, Tartu</v>
      </c>
      <c r="G4" s="160"/>
      <c r="K4" s="94" t="s">
        <v>47</v>
      </c>
      <c r="L4" s="122">
        <v>1372.3</v>
      </c>
      <c r="M4" s="95">
        <f>L4/$L$9</f>
        <v>0.76459772676621363</v>
      </c>
      <c r="O4" s="151"/>
      <c r="P4" s="161" t="s">
        <v>65</v>
      </c>
      <c r="Q4" s="151"/>
      <c r="R4" s="151"/>
      <c r="S4" s="155"/>
      <c r="T4" s="162"/>
      <c r="U4" s="163"/>
    </row>
    <row r="5" spans="1:21" x14ac:dyDescent="0.35">
      <c r="A5" s="149"/>
      <c r="B5" s="149"/>
      <c r="C5" s="149"/>
      <c r="D5" s="149"/>
      <c r="E5" s="149"/>
      <c r="F5" s="164"/>
      <c r="G5" s="149"/>
      <c r="K5" s="94" t="s">
        <v>79</v>
      </c>
      <c r="L5" s="122"/>
      <c r="M5" s="95">
        <f t="shared" ref="M5:M8" si="0">L5/$L$9</f>
        <v>0</v>
      </c>
      <c r="O5" s="151"/>
      <c r="P5" s="151"/>
      <c r="Q5" s="151"/>
      <c r="R5" s="151"/>
      <c r="S5" s="151"/>
      <c r="T5" s="165"/>
      <c r="U5" s="151"/>
    </row>
    <row r="6" spans="1:21" x14ac:dyDescent="0.35">
      <c r="A6" s="149"/>
      <c r="B6" s="166" t="s">
        <v>48</v>
      </c>
      <c r="C6" s="167"/>
      <c r="D6" s="73"/>
      <c r="E6" s="168">
        <v>45658</v>
      </c>
      <c r="F6" s="169"/>
      <c r="G6" s="149"/>
      <c r="K6" s="94" t="s">
        <v>80</v>
      </c>
      <c r="L6" s="122"/>
      <c r="M6" s="95">
        <f t="shared" si="0"/>
        <v>0</v>
      </c>
      <c r="O6" s="151"/>
      <c r="P6" s="170" t="s">
        <v>48</v>
      </c>
      <c r="Q6" s="171"/>
      <c r="R6" s="118"/>
      <c r="S6" s="172">
        <f>E6</f>
        <v>45658</v>
      </c>
      <c r="T6" s="173"/>
      <c r="U6" s="151"/>
    </row>
    <row r="7" spans="1:21" x14ac:dyDescent="0.35">
      <c r="A7" s="149"/>
      <c r="B7" s="174" t="s">
        <v>49</v>
      </c>
      <c r="C7" s="175"/>
      <c r="E7" s="176">
        <v>194</v>
      </c>
      <c r="F7" s="177" t="s">
        <v>50</v>
      </c>
      <c r="G7" s="149"/>
      <c r="K7" s="94" t="s">
        <v>81</v>
      </c>
      <c r="L7" s="122"/>
      <c r="M7" s="95">
        <f t="shared" si="0"/>
        <v>0</v>
      </c>
      <c r="O7" s="151"/>
      <c r="P7" s="178" t="s">
        <v>49</v>
      </c>
      <c r="Q7" s="155"/>
      <c r="S7" s="179">
        <f t="shared" ref="S7:S11" si="1">E7</f>
        <v>194</v>
      </c>
      <c r="T7" s="180" t="s">
        <v>50</v>
      </c>
      <c r="U7" s="151"/>
    </row>
    <row r="8" spans="1:21" x14ac:dyDescent="0.35">
      <c r="A8" s="149"/>
      <c r="B8" s="174" t="s">
        <v>66</v>
      </c>
      <c r="C8" s="175"/>
      <c r="D8" s="98">
        <f>E6-1</f>
        <v>45657</v>
      </c>
      <c r="E8" s="181">
        <v>2225191.2505564145</v>
      </c>
      <c r="F8" s="177" t="s">
        <v>52</v>
      </c>
      <c r="G8" s="149"/>
      <c r="K8" s="94" t="s">
        <v>82</v>
      </c>
      <c r="L8" s="122"/>
      <c r="M8" s="95">
        <f t="shared" si="0"/>
        <v>0</v>
      </c>
      <c r="O8" s="151"/>
      <c r="P8" s="178" t="s">
        <v>66</v>
      </c>
      <c r="Q8" s="155"/>
      <c r="R8" s="120">
        <f>S6-1</f>
        <v>45657</v>
      </c>
      <c r="S8" s="182">
        <f t="shared" si="1"/>
        <v>2225191.2505564145</v>
      </c>
      <c r="T8" s="180" t="s">
        <v>52</v>
      </c>
      <c r="U8" s="151"/>
    </row>
    <row r="9" spans="1:21" x14ac:dyDescent="0.35">
      <c r="A9" s="149"/>
      <c r="B9" s="174" t="s">
        <v>67</v>
      </c>
      <c r="C9" s="175"/>
      <c r="D9" s="98">
        <f>EDATE(D8,E7)-25</f>
        <v>51535</v>
      </c>
      <c r="E9" s="181">
        <v>71932.200000000012</v>
      </c>
      <c r="F9" s="177" t="s">
        <v>52</v>
      </c>
      <c r="G9" s="149"/>
      <c r="K9" s="100" t="s">
        <v>53</v>
      </c>
      <c r="L9" s="123">
        <v>1794.7999999999997</v>
      </c>
      <c r="M9" s="124">
        <v>1.0000000000000002</v>
      </c>
      <c r="O9" s="151"/>
      <c r="P9" s="178" t="s">
        <v>67</v>
      </c>
      <c r="Q9" s="155"/>
      <c r="R9" s="120">
        <f>EDATE(R8,S7)-25</f>
        <v>51535</v>
      </c>
      <c r="S9" s="182">
        <f t="shared" si="1"/>
        <v>71932.200000000012</v>
      </c>
      <c r="T9" s="180"/>
      <c r="U9" s="151"/>
    </row>
    <row r="10" spans="1:21" x14ac:dyDescent="0.35">
      <c r="A10" s="149"/>
      <c r="B10" s="174" t="s">
        <v>68</v>
      </c>
      <c r="C10" s="175"/>
      <c r="D10" s="98">
        <f>E6-1</f>
        <v>45657</v>
      </c>
      <c r="E10" s="181">
        <v>128000</v>
      </c>
      <c r="F10" s="177"/>
      <c r="G10" s="183"/>
      <c r="O10" s="151"/>
      <c r="P10" s="178" t="s">
        <v>69</v>
      </c>
      <c r="Q10" s="179"/>
      <c r="R10" s="184">
        <f>S6-1</f>
        <v>45657</v>
      </c>
      <c r="S10" s="182">
        <f t="shared" si="1"/>
        <v>128000</v>
      </c>
      <c r="T10" s="180"/>
      <c r="U10" s="185"/>
    </row>
    <row r="11" spans="1:21" x14ac:dyDescent="0.35">
      <c r="A11" s="149"/>
      <c r="B11" s="174" t="s">
        <v>70</v>
      </c>
      <c r="C11" s="175"/>
      <c r="D11" s="98">
        <f>EDATE(D10,E7)-25</f>
        <v>51535</v>
      </c>
      <c r="E11" s="181">
        <v>25600</v>
      </c>
      <c r="F11" s="177"/>
      <c r="G11" s="183"/>
      <c r="L11" s="96"/>
      <c r="M11" s="101"/>
      <c r="O11" s="151"/>
      <c r="P11" s="178" t="s">
        <v>70</v>
      </c>
      <c r="Q11" s="179"/>
      <c r="R11" s="184">
        <f>EDATE(R10,S7)-25</f>
        <v>51535</v>
      </c>
      <c r="S11" s="182">
        <f t="shared" si="1"/>
        <v>25600</v>
      </c>
      <c r="T11" s="180"/>
      <c r="U11" s="185"/>
    </row>
    <row r="12" spans="1:21" x14ac:dyDescent="0.35">
      <c r="A12" s="149"/>
      <c r="B12" s="174" t="s">
        <v>71</v>
      </c>
      <c r="C12" s="175"/>
      <c r="D12" s="98"/>
      <c r="E12" s="181">
        <v>804210</v>
      </c>
      <c r="F12" s="177"/>
      <c r="G12" s="183"/>
      <c r="L12" s="96"/>
      <c r="M12" s="101"/>
      <c r="O12" s="151"/>
      <c r="P12" s="178" t="s">
        <v>54</v>
      </c>
      <c r="Q12" s="155"/>
      <c r="R12" s="120"/>
      <c r="S12" s="137">
        <f>E13</f>
        <v>0.76459772676621363</v>
      </c>
      <c r="T12" s="180"/>
      <c r="U12" s="185"/>
    </row>
    <row r="13" spans="1:21" x14ac:dyDescent="0.35">
      <c r="A13" s="149"/>
      <c r="B13" s="174" t="s">
        <v>54</v>
      </c>
      <c r="C13" s="175"/>
      <c r="D13" s="98"/>
      <c r="E13" s="136">
        <f>M4</f>
        <v>0.76459772676621363</v>
      </c>
      <c r="F13" s="177"/>
      <c r="G13" s="183"/>
      <c r="L13" s="97"/>
      <c r="M13" s="97"/>
      <c r="O13" s="151"/>
      <c r="P13" s="126" t="s">
        <v>72</v>
      </c>
      <c r="S13" s="119">
        <f>E14</f>
        <v>5</v>
      </c>
      <c r="T13" s="127"/>
      <c r="U13" s="185"/>
    </row>
    <row r="14" spans="1:21" x14ac:dyDescent="0.35">
      <c r="A14" s="149"/>
      <c r="B14" s="174" t="s">
        <v>72</v>
      </c>
      <c r="C14" s="175"/>
      <c r="D14" s="98"/>
      <c r="E14" s="125">
        <v>5</v>
      </c>
      <c r="F14" s="177"/>
      <c r="G14" s="186"/>
      <c r="L14" s="97"/>
      <c r="M14" s="97"/>
      <c r="O14" s="151"/>
      <c r="P14" s="178" t="s">
        <v>55</v>
      </c>
      <c r="Q14" s="155"/>
      <c r="R14" s="120"/>
      <c r="S14" s="133">
        <f>ROUND(S8*$S$12,2)+ROUND(S10*S13/8,2)</f>
        <v>1781376.17</v>
      </c>
      <c r="T14" s="180" t="s">
        <v>52</v>
      </c>
      <c r="U14" s="151"/>
    </row>
    <row r="15" spans="1:21" x14ac:dyDescent="0.35">
      <c r="A15" s="149"/>
      <c r="B15" s="174" t="s">
        <v>73</v>
      </c>
      <c r="C15" s="175"/>
      <c r="D15" s="98"/>
      <c r="E15" s="132">
        <f>ROUND((E8-E12)*$E$13,2)+ROUND(E10*E14/8,2)</f>
        <v>1166479.03</v>
      </c>
      <c r="F15" s="177" t="s">
        <v>52</v>
      </c>
      <c r="G15" s="186"/>
      <c r="L15" s="97"/>
      <c r="M15" s="97"/>
      <c r="O15" s="151"/>
      <c r="P15" s="178" t="s">
        <v>56</v>
      </c>
      <c r="Q15" s="155"/>
      <c r="R15" s="120"/>
      <c r="S15" s="133">
        <f>ROUND(S9*$S$12,2)+ROUND(S11*S13/8,2)</f>
        <v>70999.199999999997</v>
      </c>
      <c r="T15" s="180" t="s">
        <v>52</v>
      </c>
      <c r="U15" s="151"/>
    </row>
    <row r="16" spans="1:21" x14ac:dyDescent="0.35">
      <c r="B16" s="174" t="s">
        <v>74</v>
      </c>
      <c r="C16" s="175"/>
      <c r="D16" s="98"/>
      <c r="E16" s="132">
        <f>ROUND(E9*$E$13,2)+ROUND(E11*E14/8,2)</f>
        <v>70999.199999999997</v>
      </c>
      <c r="F16" s="177" t="s">
        <v>52</v>
      </c>
      <c r="P16" s="187" t="s">
        <v>57</v>
      </c>
      <c r="Q16" s="188"/>
      <c r="R16" s="121"/>
      <c r="S16" s="189">
        <v>3.5000000000000003E-2</v>
      </c>
      <c r="T16" s="190"/>
    </row>
    <row r="17" spans="1:21" x14ac:dyDescent="0.35">
      <c r="B17" s="191" t="s">
        <v>57</v>
      </c>
      <c r="C17" s="192"/>
      <c r="D17" s="108"/>
      <c r="E17" s="193">
        <v>3.5000000000000003E-2</v>
      </c>
      <c r="F17" s="194"/>
    </row>
    <row r="19" spans="1:21" x14ac:dyDescent="0.35">
      <c r="L19" s="97"/>
      <c r="M19" s="97"/>
    </row>
    <row r="20" spans="1:21" ht="15" thickBot="1" x14ac:dyDescent="0.4">
      <c r="A20" s="195" t="s">
        <v>58</v>
      </c>
      <c r="B20" s="195" t="s">
        <v>59</v>
      </c>
      <c r="C20" s="195" t="s">
        <v>60</v>
      </c>
      <c r="D20" s="195" t="s">
        <v>61</v>
      </c>
      <c r="E20" s="195" t="s">
        <v>62</v>
      </c>
      <c r="F20" s="195" t="s">
        <v>63</v>
      </c>
      <c r="G20" s="195" t="s">
        <v>64</v>
      </c>
      <c r="L20" s="97"/>
      <c r="M20" s="97"/>
      <c r="O20" s="196" t="s">
        <v>58</v>
      </c>
      <c r="P20" s="196" t="s">
        <v>59</v>
      </c>
      <c r="Q20" s="196" t="s">
        <v>60</v>
      </c>
      <c r="R20" s="196" t="s">
        <v>61</v>
      </c>
      <c r="S20" s="196" t="s">
        <v>62</v>
      </c>
      <c r="T20" s="196" t="s">
        <v>63</v>
      </c>
      <c r="U20" s="196" t="s">
        <v>64</v>
      </c>
    </row>
    <row r="21" spans="1:21" x14ac:dyDescent="0.35">
      <c r="A21" s="197">
        <f>E6</f>
        <v>45658</v>
      </c>
      <c r="B21" s="175">
        <v>1</v>
      </c>
      <c r="C21" s="164">
        <f>E15</f>
        <v>1166479.03</v>
      </c>
      <c r="D21" s="198">
        <f>IPMT($E$17/12,B21,$E$7,-$E$15,$E$16,0)</f>
        <v>3402.2305041666668</v>
      </c>
      <c r="E21" s="198">
        <f>PPMT($E$17/12,B21,$E$7,-$E$15,$E$16,0)</f>
        <v>4207.1059075193662</v>
      </c>
      <c r="F21" s="198">
        <f>D21+E21</f>
        <v>7609.336411686033</v>
      </c>
      <c r="G21" s="198">
        <f>C21-E21</f>
        <v>1162271.9240924807</v>
      </c>
      <c r="L21" s="97"/>
      <c r="M21" s="97"/>
      <c r="O21" s="199">
        <f>S6</f>
        <v>45658</v>
      </c>
      <c r="P21" s="155">
        <v>1</v>
      </c>
      <c r="Q21" s="165">
        <f>S14</f>
        <v>1781376.17</v>
      </c>
      <c r="R21" s="200">
        <f>IPMT($S$16/12,P21,$S$7,-$S$14,$S$15,0)</f>
        <v>5195.6804958333332</v>
      </c>
      <c r="S21" s="200">
        <f>PPMT($S$16/12,P21,$S$7,-$S$14,$S$15,0)</f>
        <v>6568.5710110902482</v>
      </c>
      <c r="T21" s="200">
        <f>R21+S21</f>
        <v>11764.251506923581</v>
      </c>
      <c r="U21" s="200">
        <f>Q21-S21</f>
        <v>1774807.5989889097</v>
      </c>
    </row>
    <row r="22" spans="1:21" x14ac:dyDescent="0.35">
      <c r="A22" s="197">
        <f>EDATE(A21,1)</f>
        <v>45689</v>
      </c>
      <c r="B22" s="175">
        <v>2</v>
      </c>
      <c r="C22" s="164">
        <f>G21</f>
        <v>1162271.9240924807</v>
      </c>
      <c r="D22" s="198">
        <f>IPMT($E$17/12,B22-1,$E$7-1,-$C$22,$E$16,0)</f>
        <v>3389.959778603069</v>
      </c>
      <c r="E22" s="198">
        <f>PPMT($E$17/12,B22-1,$E$7-1,-$C$22,$E$16,0)</f>
        <v>4219.3766330829631</v>
      </c>
      <c r="F22" s="198">
        <f t="shared" ref="F22:F85" si="2">D22+E22</f>
        <v>7609.3364116860321</v>
      </c>
      <c r="G22" s="198">
        <f t="shared" ref="G22:G85" si="3">C22-E22</f>
        <v>1158052.5474593977</v>
      </c>
      <c r="L22" s="97"/>
      <c r="M22" s="97"/>
      <c r="O22" s="199">
        <f>EDATE(O21,1)</f>
        <v>45689</v>
      </c>
      <c r="P22" s="155">
        <v>2</v>
      </c>
      <c r="Q22" s="165">
        <f t="shared" ref="Q22:Q85" si="4">U21</f>
        <v>1774807.5989889097</v>
      </c>
      <c r="R22" s="200">
        <f>IPMT($S$16/12,P22-1,$S$7-1,-$Q$22,$S$15,0)</f>
        <v>5176.5221637176537</v>
      </c>
      <c r="S22" s="200">
        <f>PPMT($S$16/12,P22-1,$S$7-1,-$Q$22,$S$15,0)</f>
        <v>6587.7293432059278</v>
      </c>
      <c r="T22" s="200">
        <f t="shared" ref="T22:T85" si="5">R22+S22</f>
        <v>11764.251506923581</v>
      </c>
      <c r="U22" s="200">
        <f t="shared" ref="U22:U85" si="6">Q22-S22</f>
        <v>1768219.8696457038</v>
      </c>
    </row>
    <row r="23" spans="1:21" x14ac:dyDescent="0.35">
      <c r="A23" s="197">
        <f>EDATE(A22,1)</f>
        <v>45717</v>
      </c>
      <c r="B23" s="175">
        <v>3</v>
      </c>
      <c r="C23" s="164">
        <f t="shared" ref="C23:C86" si="7">G22</f>
        <v>1158052.5474593977</v>
      </c>
      <c r="D23" s="198">
        <f t="shared" ref="D23:D86" si="8">IPMT($E$17/12,B23-1,$E$7-1,-$C$22,$E$16,0)</f>
        <v>3377.6532634232426</v>
      </c>
      <c r="E23" s="198">
        <f t="shared" ref="E23:E86" si="9">PPMT($E$17/12,B23-1,$E$7-1,-$C$22,$E$16,0)</f>
        <v>4231.6831482627895</v>
      </c>
      <c r="F23" s="198">
        <f t="shared" si="2"/>
        <v>7609.3364116860321</v>
      </c>
      <c r="G23" s="198">
        <f t="shared" si="3"/>
        <v>1153820.8643111349</v>
      </c>
      <c r="L23" s="97"/>
      <c r="M23" s="97"/>
      <c r="O23" s="199">
        <f>EDATE(O22,1)</f>
        <v>45717</v>
      </c>
      <c r="P23" s="155">
        <v>3</v>
      </c>
      <c r="Q23" s="165">
        <f t="shared" si="4"/>
        <v>1768219.8696457038</v>
      </c>
      <c r="R23" s="200">
        <f t="shared" ref="R23:R86" si="10">IPMT($S$16/12,P23-1,$S$7-1,-$Q$22,$S$15,0)</f>
        <v>5157.3079531333024</v>
      </c>
      <c r="S23" s="200">
        <f t="shared" ref="S23:S86" si="11">PPMT($S$16/12,P23-1,$S$7-1,-$Q$22,$S$15,0)</f>
        <v>6606.9435537902773</v>
      </c>
      <c r="T23" s="200">
        <f t="shared" si="5"/>
        <v>11764.25150692358</v>
      </c>
      <c r="U23" s="200">
        <f t="shared" si="6"/>
        <v>1761612.9260919136</v>
      </c>
    </row>
    <row r="24" spans="1:21" x14ac:dyDescent="0.35">
      <c r="A24" s="197">
        <f t="shared" ref="A24:A87" si="12">EDATE(A23,1)</f>
        <v>45748</v>
      </c>
      <c r="B24" s="175">
        <v>4</v>
      </c>
      <c r="C24" s="164">
        <f t="shared" si="7"/>
        <v>1153820.8643111349</v>
      </c>
      <c r="D24" s="198">
        <f t="shared" si="8"/>
        <v>3365.3108542408104</v>
      </c>
      <c r="E24" s="198">
        <f t="shared" si="9"/>
        <v>4244.0255574452221</v>
      </c>
      <c r="F24" s="198">
        <f t="shared" si="2"/>
        <v>7609.3364116860321</v>
      </c>
      <c r="G24" s="198">
        <f t="shared" si="3"/>
        <v>1149576.8387536898</v>
      </c>
      <c r="L24" s="97"/>
      <c r="M24" s="97"/>
      <c r="O24" s="199">
        <f t="shared" ref="O24:O87" si="13">EDATE(O23,1)</f>
        <v>45748</v>
      </c>
      <c r="P24" s="155">
        <v>4</v>
      </c>
      <c r="Q24" s="165">
        <f t="shared" si="4"/>
        <v>1761612.9260919136</v>
      </c>
      <c r="R24" s="200">
        <f t="shared" si="10"/>
        <v>5138.0377011014143</v>
      </c>
      <c r="S24" s="200">
        <f t="shared" si="11"/>
        <v>6626.2138058221663</v>
      </c>
      <c r="T24" s="200">
        <f t="shared" si="5"/>
        <v>11764.251506923581</v>
      </c>
      <c r="U24" s="200">
        <f t="shared" si="6"/>
        <v>1754986.7122860914</v>
      </c>
    </row>
    <row r="25" spans="1:21" x14ac:dyDescent="0.35">
      <c r="A25" s="197">
        <f t="shared" si="12"/>
        <v>45778</v>
      </c>
      <c r="B25" s="175">
        <v>5</v>
      </c>
      <c r="C25" s="164">
        <f t="shared" si="7"/>
        <v>1149576.8387536898</v>
      </c>
      <c r="D25" s="198">
        <f t="shared" si="8"/>
        <v>3352.9324463649273</v>
      </c>
      <c r="E25" s="198">
        <f t="shared" si="9"/>
        <v>4256.4039653211039</v>
      </c>
      <c r="F25" s="198">
        <f t="shared" si="2"/>
        <v>7609.3364116860312</v>
      </c>
      <c r="G25" s="198">
        <f t="shared" si="3"/>
        <v>1145320.4347883686</v>
      </c>
      <c r="L25" s="97"/>
      <c r="M25" s="97"/>
      <c r="O25" s="199">
        <f t="shared" si="13"/>
        <v>45778</v>
      </c>
      <c r="P25" s="155">
        <v>5</v>
      </c>
      <c r="Q25" s="165">
        <f t="shared" si="4"/>
        <v>1754986.7122860914</v>
      </c>
      <c r="R25" s="200">
        <f t="shared" si="10"/>
        <v>5118.7112441677655</v>
      </c>
      <c r="S25" s="200">
        <f t="shared" si="11"/>
        <v>6645.5402627558142</v>
      </c>
      <c r="T25" s="200">
        <f t="shared" si="5"/>
        <v>11764.25150692358</v>
      </c>
      <c r="U25" s="200">
        <f t="shared" si="6"/>
        <v>1748341.1720233357</v>
      </c>
    </row>
    <row r="26" spans="1:21" x14ac:dyDescent="0.35">
      <c r="A26" s="197">
        <f t="shared" si="12"/>
        <v>45809</v>
      </c>
      <c r="B26" s="175">
        <v>6</v>
      </c>
      <c r="C26" s="164">
        <f t="shared" si="7"/>
        <v>1145320.4347883686</v>
      </c>
      <c r="D26" s="198">
        <f t="shared" si="8"/>
        <v>3340.5179347994081</v>
      </c>
      <c r="E26" s="198">
        <f t="shared" si="9"/>
        <v>4268.818476886624</v>
      </c>
      <c r="F26" s="198">
        <f t="shared" si="2"/>
        <v>7609.3364116860321</v>
      </c>
      <c r="G26" s="198">
        <f t="shared" si="3"/>
        <v>1141051.6163114819</v>
      </c>
      <c r="L26" s="97"/>
      <c r="M26" s="97"/>
      <c r="O26" s="199">
        <f t="shared" si="13"/>
        <v>45809</v>
      </c>
      <c r="P26" s="155">
        <v>6</v>
      </c>
      <c r="Q26" s="165">
        <f t="shared" si="4"/>
        <v>1748341.1720233357</v>
      </c>
      <c r="R26" s="200">
        <f t="shared" si="10"/>
        <v>5099.3284184013946</v>
      </c>
      <c r="S26" s="200">
        <f t="shared" si="11"/>
        <v>6664.9230885221859</v>
      </c>
      <c r="T26" s="200">
        <f t="shared" si="5"/>
        <v>11764.251506923581</v>
      </c>
      <c r="U26" s="200">
        <f t="shared" si="6"/>
        <v>1741676.2489348135</v>
      </c>
    </row>
    <row r="27" spans="1:21" x14ac:dyDescent="0.35">
      <c r="A27" s="197">
        <f t="shared" si="12"/>
        <v>45839</v>
      </c>
      <c r="B27" s="175">
        <v>7</v>
      </c>
      <c r="C27" s="164">
        <f t="shared" si="7"/>
        <v>1141051.6163114819</v>
      </c>
      <c r="D27" s="198">
        <f t="shared" si="8"/>
        <v>3328.0672142418225</v>
      </c>
      <c r="E27" s="198">
        <f t="shared" si="9"/>
        <v>4281.2691974442105</v>
      </c>
      <c r="F27" s="198">
        <f t="shared" si="2"/>
        <v>7609.336411686033</v>
      </c>
      <c r="G27" s="198">
        <f t="shared" si="3"/>
        <v>1136770.3471140377</v>
      </c>
      <c r="L27" s="97"/>
      <c r="M27" s="97"/>
      <c r="O27" s="199">
        <f t="shared" si="13"/>
        <v>45839</v>
      </c>
      <c r="P27" s="155">
        <v>7</v>
      </c>
      <c r="Q27" s="165">
        <f t="shared" si="4"/>
        <v>1741676.2489348135</v>
      </c>
      <c r="R27" s="200">
        <f t="shared" si="10"/>
        <v>5079.8890593932065</v>
      </c>
      <c r="S27" s="200">
        <f t="shared" si="11"/>
        <v>6684.3624475303759</v>
      </c>
      <c r="T27" s="200">
        <f t="shared" si="5"/>
        <v>11764.251506923581</v>
      </c>
      <c r="U27" s="200">
        <f t="shared" si="6"/>
        <v>1734991.8864872833</v>
      </c>
    </row>
    <row r="28" spans="1:21" x14ac:dyDescent="0.35">
      <c r="A28" s="197">
        <f>EDATE(A27,1)</f>
        <v>45870</v>
      </c>
      <c r="B28" s="175">
        <v>8</v>
      </c>
      <c r="C28" s="164">
        <f t="shared" si="7"/>
        <v>1136770.3471140377</v>
      </c>
      <c r="D28" s="198">
        <f t="shared" si="8"/>
        <v>3315.5801790826094</v>
      </c>
      <c r="E28" s="198">
        <f t="shared" si="9"/>
        <v>4293.7562326034231</v>
      </c>
      <c r="F28" s="198">
        <f t="shared" si="2"/>
        <v>7609.3364116860321</v>
      </c>
      <c r="G28" s="198">
        <f t="shared" si="3"/>
        <v>1132476.5908814343</v>
      </c>
      <c r="L28" s="97"/>
      <c r="M28" s="97"/>
      <c r="O28" s="199">
        <f>EDATE(O27,1)</f>
        <v>45870</v>
      </c>
      <c r="P28" s="155">
        <v>8</v>
      </c>
      <c r="Q28" s="165">
        <f t="shared" si="4"/>
        <v>1734991.8864872833</v>
      </c>
      <c r="R28" s="200">
        <f t="shared" si="10"/>
        <v>5060.3930022545755</v>
      </c>
      <c r="S28" s="200">
        <f t="shared" si="11"/>
        <v>6703.8585046690059</v>
      </c>
      <c r="T28" s="200">
        <f t="shared" si="5"/>
        <v>11764.251506923581</v>
      </c>
      <c r="U28" s="200">
        <f t="shared" si="6"/>
        <v>1728288.0279826142</v>
      </c>
    </row>
    <row r="29" spans="1:21" x14ac:dyDescent="0.35">
      <c r="A29" s="197">
        <f t="shared" si="12"/>
        <v>45901</v>
      </c>
      <c r="B29" s="175">
        <v>9</v>
      </c>
      <c r="C29" s="164">
        <f t="shared" si="7"/>
        <v>1132476.5908814343</v>
      </c>
      <c r="D29" s="198">
        <f t="shared" si="8"/>
        <v>3303.0567234041828</v>
      </c>
      <c r="E29" s="198">
        <f t="shared" si="9"/>
        <v>4306.2796882818484</v>
      </c>
      <c r="F29" s="198">
        <f t="shared" si="2"/>
        <v>7609.3364116860312</v>
      </c>
      <c r="G29" s="198">
        <f t="shared" si="3"/>
        <v>1128170.3111931523</v>
      </c>
      <c r="L29" s="97"/>
      <c r="M29" s="97"/>
      <c r="O29" s="199">
        <f t="shared" si="13"/>
        <v>45901</v>
      </c>
      <c r="P29" s="155">
        <v>9</v>
      </c>
      <c r="Q29" s="165">
        <f t="shared" si="4"/>
        <v>1728288.0279826142</v>
      </c>
      <c r="R29" s="200">
        <f t="shared" si="10"/>
        <v>5040.8400816159565</v>
      </c>
      <c r="S29" s="200">
        <f t="shared" si="11"/>
        <v>6723.4114253076241</v>
      </c>
      <c r="T29" s="200">
        <f t="shared" si="5"/>
        <v>11764.251506923581</v>
      </c>
      <c r="U29" s="200">
        <f t="shared" si="6"/>
        <v>1721564.6165573066</v>
      </c>
    </row>
    <row r="30" spans="1:21" x14ac:dyDescent="0.35">
      <c r="A30" s="197">
        <f t="shared" si="12"/>
        <v>45931</v>
      </c>
      <c r="B30" s="175">
        <v>10</v>
      </c>
      <c r="C30" s="164">
        <f t="shared" si="7"/>
        <v>1128170.3111931523</v>
      </c>
      <c r="D30" s="198">
        <f t="shared" si="8"/>
        <v>3290.4967409800279</v>
      </c>
      <c r="E30" s="198">
        <f t="shared" si="9"/>
        <v>4318.8396707060037</v>
      </c>
      <c r="F30" s="198">
        <f t="shared" si="2"/>
        <v>7609.3364116860321</v>
      </c>
      <c r="G30" s="198">
        <f t="shared" si="3"/>
        <v>1123851.4715224463</v>
      </c>
      <c r="O30" s="199">
        <f t="shared" si="13"/>
        <v>45931</v>
      </c>
      <c r="P30" s="155">
        <v>10</v>
      </c>
      <c r="Q30" s="165">
        <f t="shared" si="4"/>
        <v>1721564.6165573066</v>
      </c>
      <c r="R30" s="200">
        <f t="shared" si="10"/>
        <v>5021.2301316254761</v>
      </c>
      <c r="S30" s="200">
        <f t="shared" si="11"/>
        <v>6743.0213752981035</v>
      </c>
      <c r="T30" s="200">
        <f t="shared" si="5"/>
        <v>11764.25150692358</v>
      </c>
      <c r="U30" s="200">
        <f t="shared" si="6"/>
        <v>1714821.5951820086</v>
      </c>
    </row>
    <row r="31" spans="1:21" x14ac:dyDescent="0.35">
      <c r="A31" s="197">
        <f t="shared" si="12"/>
        <v>45962</v>
      </c>
      <c r="B31" s="175">
        <v>11</v>
      </c>
      <c r="C31" s="164">
        <f t="shared" si="7"/>
        <v>1123851.4715224463</v>
      </c>
      <c r="D31" s="198">
        <f t="shared" si="8"/>
        <v>3277.9001252738017</v>
      </c>
      <c r="E31" s="198">
        <f t="shared" si="9"/>
        <v>4331.4362864122304</v>
      </c>
      <c r="F31" s="198">
        <f t="shared" si="2"/>
        <v>7609.3364116860321</v>
      </c>
      <c r="G31" s="198">
        <f t="shared" si="3"/>
        <v>1119520.0352360341</v>
      </c>
      <c r="O31" s="199">
        <f t="shared" si="13"/>
        <v>45962</v>
      </c>
      <c r="P31" s="155">
        <v>11</v>
      </c>
      <c r="Q31" s="165">
        <f t="shared" si="4"/>
        <v>1714821.5951820086</v>
      </c>
      <c r="R31" s="200">
        <f t="shared" si="10"/>
        <v>5001.562985947523</v>
      </c>
      <c r="S31" s="200">
        <f t="shared" si="11"/>
        <v>6762.6885209760576</v>
      </c>
      <c r="T31" s="200">
        <f t="shared" si="5"/>
        <v>11764.251506923581</v>
      </c>
      <c r="U31" s="200">
        <f t="shared" si="6"/>
        <v>1708058.9066610325</v>
      </c>
    </row>
    <row r="32" spans="1:21" x14ac:dyDescent="0.35">
      <c r="A32" s="197">
        <f t="shared" si="12"/>
        <v>45992</v>
      </c>
      <c r="B32" s="175">
        <v>12</v>
      </c>
      <c r="C32" s="164">
        <f t="shared" si="7"/>
        <v>1119520.0352360341</v>
      </c>
      <c r="D32" s="198">
        <f t="shared" si="8"/>
        <v>3265.2667694384327</v>
      </c>
      <c r="E32" s="198">
        <f t="shared" si="9"/>
        <v>4344.0696422475994</v>
      </c>
      <c r="F32" s="198">
        <f t="shared" si="2"/>
        <v>7609.3364116860321</v>
      </c>
      <c r="G32" s="198">
        <f t="shared" si="3"/>
        <v>1115175.9655937864</v>
      </c>
      <c r="O32" s="199">
        <f t="shared" si="13"/>
        <v>45992</v>
      </c>
      <c r="P32" s="155">
        <v>12</v>
      </c>
      <c r="Q32" s="165">
        <f t="shared" si="4"/>
        <v>1708058.9066610325</v>
      </c>
      <c r="R32" s="200">
        <f t="shared" si="10"/>
        <v>4981.8384777613437</v>
      </c>
      <c r="S32" s="200">
        <f t="shared" si="11"/>
        <v>6782.4130291622369</v>
      </c>
      <c r="T32" s="200">
        <f t="shared" si="5"/>
        <v>11764.251506923581</v>
      </c>
      <c r="U32" s="200">
        <f t="shared" si="6"/>
        <v>1701276.4936318703</v>
      </c>
    </row>
    <row r="33" spans="1:21" x14ac:dyDescent="0.35">
      <c r="A33" s="197">
        <f t="shared" si="12"/>
        <v>46023</v>
      </c>
      <c r="B33" s="175">
        <v>13</v>
      </c>
      <c r="C33" s="164">
        <f t="shared" si="7"/>
        <v>1115175.9655937864</v>
      </c>
      <c r="D33" s="198">
        <f t="shared" si="8"/>
        <v>3252.5965663152106</v>
      </c>
      <c r="E33" s="198">
        <f t="shared" si="9"/>
        <v>4356.7398453708211</v>
      </c>
      <c r="F33" s="198">
        <f t="shared" si="2"/>
        <v>7609.3364116860321</v>
      </c>
      <c r="G33" s="198">
        <f t="shared" si="3"/>
        <v>1110819.2257484156</v>
      </c>
      <c r="O33" s="199">
        <f t="shared" si="13"/>
        <v>46023</v>
      </c>
      <c r="P33" s="155">
        <v>13</v>
      </c>
      <c r="Q33" s="165">
        <f t="shared" si="4"/>
        <v>1701276.4936318703</v>
      </c>
      <c r="R33" s="200">
        <f t="shared" si="10"/>
        <v>4962.0564397596199</v>
      </c>
      <c r="S33" s="200">
        <f t="shared" si="11"/>
        <v>6802.1950671639606</v>
      </c>
      <c r="T33" s="200">
        <f t="shared" si="5"/>
        <v>11764.251506923581</v>
      </c>
      <c r="U33" s="200">
        <f t="shared" si="6"/>
        <v>1694474.2985647062</v>
      </c>
    </row>
    <row r="34" spans="1:21" x14ac:dyDescent="0.35">
      <c r="A34" s="197">
        <f t="shared" si="12"/>
        <v>46054</v>
      </c>
      <c r="B34" s="175">
        <v>14</v>
      </c>
      <c r="C34" s="164">
        <f t="shared" si="7"/>
        <v>1110819.2257484156</v>
      </c>
      <c r="D34" s="198">
        <f t="shared" si="8"/>
        <v>3239.8894084328795</v>
      </c>
      <c r="E34" s="198">
        <f t="shared" si="9"/>
        <v>4369.4470032531526</v>
      </c>
      <c r="F34" s="198">
        <f t="shared" si="2"/>
        <v>7609.3364116860321</v>
      </c>
      <c r="G34" s="198">
        <f t="shared" si="3"/>
        <v>1106449.7787451625</v>
      </c>
      <c r="O34" s="199">
        <f t="shared" si="13"/>
        <v>46054</v>
      </c>
      <c r="P34" s="155">
        <v>14</v>
      </c>
      <c r="Q34" s="165">
        <f t="shared" si="4"/>
        <v>1694474.2985647062</v>
      </c>
      <c r="R34" s="200">
        <f t="shared" si="10"/>
        <v>4942.2167041470584</v>
      </c>
      <c r="S34" s="200">
        <f t="shared" si="11"/>
        <v>6822.0348027765222</v>
      </c>
      <c r="T34" s="200">
        <f t="shared" si="5"/>
        <v>11764.251506923581</v>
      </c>
      <c r="U34" s="200">
        <f t="shared" si="6"/>
        <v>1687652.2637619297</v>
      </c>
    </row>
    <row r="35" spans="1:21" x14ac:dyDescent="0.35">
      <c r="A35" s="197">
        <f t="shared" si="12"/>
        <v>46082</v>
      </c>
      <c r="B35" s="175">
        <v>15</v>
      </c>
      <c r="C35" s="164">
        <f t="shared" si="7"/>
        <v>1106449.7787451625</v>
      </c>
      <c r="D35" s="198">
        <f t="shared" si="8"/>
        <v>3227.1451880067243</v>
      </c>
      <c r="E35" s="198">
        <f t="shared" si="9"/>
        <v>4382.1912236793078</v>
      </c>
      <c r="F35" s="198">
        <f t="shared" si="2"/>
        <v>7609.3364116860321</v>
      </c>
      <c r="G35" s="198">
        <f t="shared" si="3"/>
        <v>1102067.5875214832</v>
      </c>
      <c r="O35" s="199">
        <f t="shared" si="13"/>
        <v>46082</v>
      </c>
      <c r="P35" s="155">
        <v>15</v>
      </c>
      <c r="Q35" s="165">
        <f t="shared" si="4"/>
        <v>1687652.2637619297</v>
      </c>
      <c r="R35" s="200">
        <f t="shared" si="10"/>
        <v>4922.3191026389604</v>
      </c>
      <c r="S35" s="200">
        <f t="shared" si="11"/>
        <v>6841.9324042846192</v>
      </c>
      <c r="T35" s="200">
        <f t="shared" si="5"/>
        <v>11764.25150692358</v>
      </c>
      <c r="U35" s="200">
        <f t="shared" si="6"/>
        <v>1680810.3313576451</v>
      </c>
    </row>
    <row r="36" spans="1:21" x14ac:dyDescent="0.35">
      <c r="A36" s="197">
        <f t="shared" si="12"/>
        <v>46113</v>
      </c>
      <c r="B36" s="175">
        <v>16</v>
      </c>
      <c r="C36" s="164">
        <f t="shared" si="7"/>
        <v>1102067.5875214832</v>
      </c>
      <c r="D36" s="198">
        <f t="shared" si="8"/>
        <v>3214.36379693766</v>
      </c>
      <c r="E36" s="198">
        <f t="shared" si="9"/>
        <v>4394.9726147483725</v>
      </c>
      <c r="F36" s="198">
        <f t="shared" si="2"/>
        <v>7609.3364116860321</v>
      </c>
      <c r="G36" s="198">
        <f t="shared" si="3"/>
        <v>1097672.6149067348</v>
      </c>
      <c r="O36" s="199">
        <f t="shared" si="13"/>
        <v>46113</v>
      </c>
      <c r="P36" s="155">
        <v>16</v>
      </c>
      <c r="Q36" s="165">
        <f t="shared" si="4"/>
        <v>1680810.3313576451</v>
      </c>
      <c r="R36" s="200">
        <f t="shared" si="10"/>
        <v>4902.3634664597976</v>
      </c>
      <c r="S36" s="200">
        <f t="shared" si="11"/>
        <v>6861.8880404637839</v>
      </c>
      <c r="T36" s="200">
        <f t="shared" si="5"/>
        <v>11764.251506923581</v>
      </c>
      <c r="U36" s="200">
        <f t="shared" si="6"/>
        <v>1673948.4433171814</v>
      </c>
    </row>
    <row r="37" spans="1:21" x14ac:dyDescent="0.35">
      <c r="A37" s="197">
        <f t="shared" si="12"/>
        <v>46143</v>
      </c>
      <c r="B37" s="175">
        <v>17</v>
      </c>
      <c r="C37" s="164">
        <f t="shared" si="7"/>
        <v>1097672.6149067348</v>
      </c>
      <c r="D37" s="198">
        <f t="shared" si="8"/>
        <v>3201.5451268113106</v>
      </c>
      <c r="E37" s="198">
        <f t="shared" si="9"/>
        <v>4407.7912848747219</v>
      </c>
      <c r="F37" s="198">
        <f t="shared" si="2"/>
        <v>7609.3364116860321</v>
      </c>
      <c r="G37" s="198">
        <f t="shared" si="3"/>
        <v>1093264.82362186</v>
      </c>
      <c r="O37" s="199">
        <f t="shared" si="13"/>
        <v>46143</v>
      </c>
      <c r="P37" s="155">
        <v>17</v>
      </c>
      <c r="Q37" s="165">
        <f t="shared" si="4"/>
        <v>1673948.4433171814</v>
      </c>
      <c r="R37" s="200">
        <f t="shared" si="10"/>
        <v>4882.3496263417783</v>
      </c>
      <c r="S37" s="200">
        <f t="shared" si="11"/>
        <v>6881.9018805818032</v>
      </c>
      <c r="T37" s="200">
        <f t="shared" si="5"/>
        <v>11764.251506923581</v>
      </c>
      <c r="U37" s="200">
        <f t="shared" si="6"/>
        <v>1667066.5414365996</v>
      </c>
    </row>
    <row r="38" spans="1:21" x14ac:dyDescent="0.35">
      <c r="A38" s="197">
        <f t="shared" si="12"/>
        <v>46174</v>
      </c>
      <c r="B38" s="175">
        <v>18</v>
      </c>
      <c r="C38" s="164">
        <f t="shared" si="7"/>
        <v>1093264.82362186</v>
      </c>
      <c r="D38" s="198">
        <f t="shared" si="8"/>
        <v>3188.6890688970925</v>
      </c>
      <c r="E38" s="198">
        <f t="shared" si="9"/>
        <v>4420.6473427889396</v>
      </c>
      <c r="F38" s="198">
        <f t="shared" si="2"/>
        <v>7609.3364116860321</v>
      </c>
      <c r="G38" s="198">
        <f t="shared" si="3"/>
        <v>1088844.176279071</v>
      </c>
      <c r="O38" s="199">
        <f t="shared" si="13"/>
        <v>46174</v>
      </c>
      <c r="P38" s="155">
        <v>18</v>
      </c>
      <c r="Q38" s="165">
        <f t="shared" si="4"/>
        <v>1667066.5414365996</v>
      </c>
      <c r="R38" s="200">
        <f t="shared" si="10"/>
        <v>4862.2774125234146</v>
      </c>
      <c r="S38" s="200">
        <f t="shared" si="11"/>
        <v>6901.974094400166</v>
      </c>
      <c r="T38" s="200">
        <f t="shared" si="5"/>
        <v>11764.251506923581</v>
      </c>
      <c r="U38" s="200">
        <f t="shared" si="6"/>
        <v>1660164.5673421994</v>
      </c>
    </row>
    <row r="39" spans="1:21" x14ac:dyDescent="0.35">
      <c r="A39" s="197">
        <f t="shared" si="12"/>
        <v>46204</v>
      </c>
      <c r="B39" s="175">
        <v>19</v>
      </c>
      <c r="C39" s="164">
        <f t="shared" si="7"/>
        <v>1088844.176279071</v>
      </c>
      <c r="D39" s="198">
        <f t="shared" si="8"/>
        <v>3175.7955141472908</v>
      </c>
      <c r="E39" s="198">
        <f t="shared" si="9"/>
        <v>4433.5408975387409</v>
      </c>
      <c r="F39" s="198">
        <f t="shared" si="2"/>
        <v>7609.3364116860321</v>
      </c>
      <c r="G39" s="198">
        <f t="shared" si="3"/>
        <v>1084410.6353815324</v>
      </c>
      <c r="O39" s="199">
        <f t="shared" si="13"/>
        <v>46204</v>
      </c>
      <c r="P39" s="155">
        <v>19</v>
      </c>
      <c r="Q39" s="165">
        <f t="shared" si="4"/>
        <v>1660164.5673421994</v>
      </c>
      <c r="R39" s="200">
        <f t="shared" si="10"/>
        <v>4842.1466547480795</v>
      </c>
      <c r="S39" s="200">
        <f t="shared" si="11"/>
        <v>6922.1048521754992</v>
      </c>
      <c r="T39" s="200">
        <f t="shared" si="5"/>
        <v>11764.251506923578</v>
      </c>
      <c r="U39" s="200">
        <f t="shared" si="6"/>
        <v>1653242.4624900238</v>
      </c>
    </row>
    <row r="40" spans="1:21" x14ac:dyDescent="0.35">
      <c r="A40" s="197">
        <f t="shared" si="12"/>
        <v>46235</v>
      </c>
      <c r="B40" s="175">
        <v>20</v>
      </c>
      <c r="C40" s="164">
        <f t="shared" si="7"/>
        <v>1084410.6353815324</v>
      </c>
      <c r="D40" s="198">
        <f t="shared" si="8"/>
        <v>3162.864353196137</v>
      </c>
      <c r="E40" s="198">
        <f t="shared" si="9"/>
        <v>4446.4720584898951</v>
      </c>
      <c r="F40" s="198">
        <f t="shared" si="2"/>
        <v>7609.3364116860321</v>
      </c>
      <c r="G40" s="198">
        <f t="shared" si="3"/>
        <v>1079964.1633230424</v>
      </c>
      <c r="O40" s="199">
        <f t="shared" si="13"/>
        <v>46235</v>
      </c>
      <c r="P40" s="155">
        <v>20</v>
      </c>
      <c r="Q40" s="165">
        <f t="shared" si="4"/>
        <v>1653242.4624900238</v>
      </c>
      <c r="R40" s="200">
        <f t="shared" si="10"/>
        <v>4821.9571822625685</v>
      </c>
      <c r="S40" s="200">
        <f t="shared" si="11"/>
        <v>6942.2943246610112</v>
      </c>
      <c r="T40" s="200">
        <f t="shared" si="5"/>
        <v>11764.25150692358</v>
      </c>
      <c r="U40" s="200">
        <f t="shared" si="6"/>
        <v>1646300.1681653629</v>
      </c>
    </row>
    <row r="41" spans="1:21" x14ac:dyDescent="0.35">
      <c r="A41" s="197">
        <f t="shared" si="12"/>
        <v>46266</v>
      </c>
      <c r="B41" s="175">
        <v>21</v>
      </c>
      <c r="C41" s="164">
        <f t="shared" si="7"/>
        <v>1079964.1633230424</v>
      </c>
      <c r="D41" s="198">
        <f t="shared" si="8"/>
        <v>3149.8954763588745</v>
      </c>
      <c r="E41" s="198">
        <f t="shared" si="9"/>
        <v>4459.4409353271576</v>
      </c>
      <c r="F41" s="198">
        <f t="shared" si="2"/>
        <v>7609.3364116860321</v>
      </c>
      <c r="G41" s="198">
        <f t="shared" si="3"/>
        <v>1075504.7223877152</v>
      </c>
      <c r="O41" s="199">
        <f t="shared" si="13"/>
        <v>46266</v>
      </c>
      <c r="P41" s="155">
        <v>21</v>
      </c>
      <c r="Q41" s="165">
        <f t="shared" si="4"/>
        <v>1646300.1681653629</v>
      </c>
      <c r="R41" s="200">
        <f t="shared" si="10"/>
        <v>4801.7088238156402</v>
      </c>
      <c r="S41" s="200">
        <f t="shared" si="11"/>
        <v>6962.5426831079394</v>
      </c>
      <c r="T41" s="200">
        <f t="shared" si="5"/>
        <v>11764.25150692358</v>
      </c>
      <c r="U41" s="200">
        <f t="shared" si="6"/>
        <v>1639337.6254822549</v>
      </c>
    </row>
    <row r="42" spans="1:21" x14ac:dyDescent="0.35">
      <c r="A42" s="197">
        <f t="shared" si="12"/>
        <v>46296</v>
      </c>
      <c r="B42" s="175">
        <v>22</v>
      </c>
      <c r="C42" s="164">
        <f t="shared" si="7"/>
        <v>1075504.7223877152</v>
      </c>
      <c r="D42" s="198">
        <f t="shared" si="8"/>
        <v>3136.888773630837</v>
      </c>
      <c r="E42" s="198">
        <f t="shared" si="9"/>
        <v>4472.447638055196</v>
      </c>
      <c r="F42" s="198">
        <f t="shared" si="2"/>
        <v>7609.336411686033</v>
      </c>
      <c r="G42" s="198">
        <f t="shared" si="3"/>
        <v>1071032.2747496599</v>
      </c>
      <c r="O42" s="199">
        <f t="shared" si="13"/>
        <v>46296</v>
      </c>
      <c r="P42" s="155">
        <v>22</v>
      </c>
      <c r="Q42" s="165">
        <f t="shared" si="4"/>
        <v>1639337.6254822549</v>
      </c>
      <c r="R42" s="200">
        <f t="shared" si="10"/>
        <v>4781.4014076565754</v>
      </c>
      <c r="S42" s="200">
        <f t="shared" si="11"/>
        <v>6982.8500992670051</v>
      </c>
      <c r="T42" s="200">
        <f t="shared" si="5"/>
        <v>11764.251506923581</v>
      </c>
      <c r="U42" s="200">
        <f t="shared" si="6"/>
        <v>1632354.7753829879</v>
      </c>
    </row>
    <row r="43" spans="1:21" x14ac:dyDescent="0.35">
      <c r="A43" s="197">
        <f t="shared" si="12"/>
        <v>46327</v>
      </c>
      <c r="B43" s="175">
        <v>23</v>
      </c>
      <c r="C43" s="164">
        <f t="shared" si="7"/>
        <v>1071032.2747496599</v>
      </c>
      <c r="D43" s="198">
        <f t="shared" si="8"/>
        <v>3123.8441346865097</v>
      </c>
      <c r="E43" s="198">
        <f t="shared" si="9"/>
        <v>4485.4922769995228</v>
      </c>
      <c r="F43" s="198">
        <f t="shared" si="2"/>
        <v>7609.3364116860321</v>
      </c>
      <c r="G43" s="198">
        <f t="shared" si="3"/>
        <v>1066546.7824726603</v>
      </c>
      <c r="O43" s="199">
        <f t="shared" si="13"/>
        <v>46327</v>
      </c>
      <c r="P43" s="155">
        <v>23</v>
      </c>
      <c r="Q43" s="165">
        <f t="shared" si="4"/>
        <v>1632354.7753829879</v>
      </c>
      <c r="R43" s="200">
        <f t="shared" si="10"/>
        <v>4761.0347615337141</v>
      </c>
      <c r="S43" s="200">
        <f t="shared" si="11"/>
        <v>7003.2167453898674</v>
      </c>
      <c r="T43" s="200">
        <f t="shared" si="5"/>
        <v>11764.251506923581</v>
      </c>
      <c r="U43" s="200">
        <f t="shared" si="6"/>
        <v>1625351.5586375981</v>
      </c>
    </row>
    <row r="44" spans="1:21" x14ac:dyDescent="0.35">
      <c r="A44" s="197">
        <f t="shared" si="12"/>
        <v>46357</v>
      </c>
      <c r="B44" s="175">
        <v>24</v>
      </c>
      <c r="C44" s="164">
        <f t="shared" si="7"/>
        <v>1066546.7824726603</v>
      </c>
      <c r="D44" s="198">
        <f t="shared" si="8"/>
        <v>3110.7614488785939</v>
      </c>
      <c r="E44" s="198">
        <f t="shared" si="9"/>
        <v>4498.5749628074391</v>
      </c>
      <c r="F44" s="198">
        <f t="shared" si="2"/>
        <v>7609.336411686033</v>
      </c>
      <c r="G44" s="198">
        <f t="shared" si="3"/>
        <v>1062048.2075098529</v>
      </c>
      <c r="O44" s="199">
        <f t="shared" si="13"/>
        <v>46357</v>
      </c>
      <c r="P44" s="155">
        <v>24</v>
      </c>
      <c r="Q44" s="165">
        <f t="shared" si="4"/>
        <v>1625351.5586375981</v>
      </c>
      <c r="R44" s="200">
        <f t="shared" si="10"/>
        <v>4740.6087126929933</v>
      </c>
      <c r="S44" s="200">
        <f t="shared" si="11"/>
        <v>7023.6427942305882</v>
      </c>
      <c r="T44" s="200">
        <f t="shared" si="5"/>
        <v>11764.251506923581</v>
      </c>
      <c r="U44" s="200">
        <f t="shared" si="6"/>
        <v>1618327.9158433676</v>
      </c>
    </row>
    <row r="45" spans="1:21" x14ac:dyDescent="0.35">
      <c r="A45" s="197">
        <f t="shared" si="12"/>
        <v>46388</v>
      </c>
      <c r="B45" s="175">
        <v>25</v>
      </c>
      <c r="C45" s="164">
        <f t="shared" si="7"/>
        <v>1062048.2075098529</v>
      </c>
      <c r="D45" s="198">
        <f t="shared" si="8"/>
        <v>3097.6406052370721</v>
      </c>
      <c r="E45" s="198">
        <f t="shared" si="9"/>
        <v>4511.69580644896</v>
      </c>
      <c r="F45" s="198">
        <f t="shared" si="2"/>
        <v>7609.3364116860321</v>
      </c>
      <c r="G45" s="198">
        <f t="shared" si="3"/>
        <v>1057536.5117034039</v>
      </c>
      <c r="O45" s="199">
        <f t="shared" si="13"/>
        <v>46388</v>
      </c>
      <c r="P45" s="155">
        <v>25</v>
      </c>
      <c r="Q45" s="165">
        <f t="shared" si="4"/>
        <v>1618327.9158433676</v>
      </c>
      <c r="R45" s="200">
        <f t="shared" si="10"/>
        <v>4720.1230878764873</v>
      </c>
      <c r="S45" s="200">
        <f t="shared" si="11"/>
        <v>7044.1284190470942</v>
      </c>
      <c r="T45" s="200">
        <f t="shared" si="5"/>
        <v>11764.251506923581</v>
      </c>
      <c r="U45" s="200">
        <f t="shared" si="6"/>
        <v>1611283.7874243206</v>
      </c>
    </row>
    <row r="46" spans="1:21" x14ac:dyDescent="0.35">
      <c r="A46" s="197">
        <f t="shared" si="12"/>
        <v>46419</v>
      </c>
      <c r="B46" s="175">
        <v>26</v>
      </c>
      <c r="C46" s="164">
        <f t="shared" si="7"/>
        <v>1057536.5117034039</v>
      </c>
      <c r="D46" s="198">
        <f t="shared" si="8"/>
        <v>3084.4814924682623</v>
      </c>
      <c r="E46" s="198">
        <f t="shared" si="9"/>
        <v>4524.8549192177688</v>
      </c>
      <c r="F46" s="198">
        <f t="shared" si="2"/>
        <v>7609.3364116860312</v>
      </c>
      <c r="G46" s="198">
        <f t="shared" si="3"/>
        <v>1053011.6567841861</v>
      </c>
      <c r="O46" s="199">
        <f t="shared" si="13"/>
        <v>46419</v>
      </c>
      <c r="P46" s="155">
        <v>26</v>
      </c>
      <c r="Q46" s="165">
        <f t="shared" si="4"/>
        <v>1611283.7874243206</v>
      </c>
      <c r="R46" s="200">
        <f t="shared" si="10"/>
        <v>4699.5777133209322</v>
      </c>
      <c r="S46" s="200">
        <f t="shared" si="11"/>
        <v>7064.6737936026466</v>
      </c>
      <c r="T46" s="200">
        <f t="shared" si="5"/>
        <v>11764.251506923578</v>
      </c>
      <c r="U46" s="200">
        <f t="shared" si="6"/>
        <v>1604219.1136307179</v>
      </c>
    </row>
    <row r="47" spans="1:21" x14ac:dyDescent="0.35">
      <c r="A47" s="197">
        <f t="shared" si="12"/>
        <v>46447</v>
      </c>
      <c r="B47" s="175">
        <v>27</v>
      </c>
      <c r="C47" s="164">
        <f t="shared" si="7"/>
        <v>1053011.6567841861</v>
      </c>
      <c r="D47" s="198">
        <f t="shared" si="8"/>
        <v>3071.283998953877</v>
      </c>
      <c r="E47" s="198">
        <f t="shared" si="9"/>
        <v>4538.0524127321551</v>
      </c>
      <c r="F47" s="198">
        <f t="shared" si="2"/>
        <v>7609.3364116860321</v>
      </c>
      <c r="G47" s="198">
        <f t="shared" si="3"/>
        <v>1048473.604371454</v>
      </c>
      <c r="O47" s="199">
        <f t="shared" si="13"/>
        <v>46447</v>
      </c>
      <c r="P47" s="155">
        <v>27</v>
      </c>
      <c r="Q47" s="165">
        <f t="shared" si="4"/>
        <v>1604219.1136307179</v>
      </c>
      <c r="R47" s="200">
        <f t="shared" si="10"/>
        <v>4678.9724147562583</v>
      </c>
      <c r="S47" s="200">
        <f t="shared" si="11"/>
        <v>7085.2790921673231</v>
      </c>
      <c r="T47" s="200">
        <f t="shared" si="5"/>
        <v>11764.251506923581</v>
      </c>
      <c r="U47" s="200">
        <f t="shared" si="6"/>
        <v>1597133.8345385506</v>
      </c>
    </row>
    <row r="48" spans="1:21" x14ac:dyDescent="0.35">
      <c r="A48" s="197">
        <f t="shared" si="12"/>
        <v>46478</v>
      </c>
      <c r="B48" s="175">
        <v>28</v>
      </c>
      <c r="C48" s="164">
        <f t="shared" si="7"/>
        <v>1048473.604371454</v>
      </c>
      <c r="D48" s="198">
        <f t="shared" si="8"/>
        <v>3058.0480127500755</v>
      </c>
      <c r="E48" s="198">
        <f t="shared" si="9"/>
        <v>4551.288398935958</v>
      </c>
      <c r="F48" s="198">
        <f t="shared" si="2"/>
        <v>7609.3364116860339</v>
      </c>
      <c r="G48" s="198">
        <f t="shared" si="3"/>
        <v>1043922.3159725181</v>
      </c>
      <c r="O48" s="199">
        <f t="shared" si="13"/>
        <v>46478</v>
      </c>
      <c r="P48" s="155">
        <v>28</v>
      </c>
      <c r="Q48" s="165">
        <f t="shared" si="4"/>
        <v>1597133.8345385506</v>
      </c>
      <c r="R48" s="200">
        <f t="shared" si="10"/>
        <v>4658.307017404104</v>
      </c>
      <c r="S48" s="200">
        <f t="shared" si="11"/>
        <v>7105.9444895194765</v>
      </c>
      <c r="T48" s="200">
        <f t="shared" si="5"/>
        <v>11764.251506923581</v>
      </c>
      <c r="U48" s="200">
        <f t="shared" si="6"/>
        <v>1590027.890049031</v>
      </c>
    </row>
    <row r="49" spans="1:21" x14ac:dyDescent="0.35">
      <c r="A49" s="197">
        <f t="shared" si="12"/>
        <v>46508</v>
      </c>
      <c r="B49" s="175">
        <v>29</v>
      </c>
      <c r="C49" s="164">
        <f t="shared" si="7"/>
        <v>1043922.3159725181</v>
      </c>
      <c r="D49" s="198">
        <f t="shared" si="8"/>
        <v>3044.7734215865121</v>
      </c>
      <c r="E49" s="198">
        <f t="shared" si="9"/>
        <v>4564.5629900995209</v>
      </c>
      <c r="F49" s="198">
        <f t="shared" si="2"/>
        <v>7609.336411686033</v>
      </c>
      <c r="G49" s="198">
        <f t="shared" si="3"/>
        <v>1039357.7529824185</v>
      </c>
      <c r="O49" s="199">
        <f t="shared" si="13"/>
        <v>46508</v>
      </c>
      <c r="P49" s="155">
        <v>29</v>
      </c>
      <c r="Q49" s="165">
        <f t="shared" si="4"/>
        <v>1590027.890049031</v>
      </c>
      <c r="R49" s="200">
        <f t="shared" si="10"/>
        <v>4637.5813459763394</v>
      </c>
      <c r="S49" s="200">
        <f t="shared" si="11"/>
        <v>7126.670160947242</v>
      </c>
      <c r="T49" s="200">
        <f t="shared" si="5"/>
        <v>11764.251506923581</v>
      </c>
      <c r="U49" s="200">
        <f t="shared" si="6"/>
        <v>1582901.2198880839</v>
      </c>
    </row>
    <row r="50" spans="1:21" x14ac:dyDescent="0.35">
      <c r="A50" s="197">
        <f t="shared" si="12"/>
        <v>46539</v>
      </c>
      <c r="B50" s="175">
        <v>30</v>
      </c>
      <c r="C50" s="164">
        <f t="shared" si="7"/>
        <v>1039357.7529824185</v>
      </c>
      <c r="D50" s="198">
        <f t="shared" si="8"/>
        <v>3031.4601128653881</v>
      </c>
      <c r="E50" s="198">
        <f t="shared" si="9"/>
        <v>4577.8762988206436</v>
      </c>
      <c r="F50" s="198">
        <f t="shared" si="2"/>
        <v>7609.3364116860321</v>
      </c>
      <c r="G50" s="198">
        <f t="shared" si="3"/>
        <v>1034779.8766835979</v>
      </c>
      <c r="O50" s="199">
        <f t="shared" si="13"/>
        <v>46539</v>
      </c>
      <c r="P50" s="155">
        <v>30</v>
      </c>
      <c r="Q50" s="165">
        <f t="shared" si="4"/>
        <v>1582901.2198880839</v>
      </c>
      <c r="R50" s="200">
        <f t="shared" si="10"/>
        <v>4616.7952246735758</v>
      </c>
      <c r="S50" s="200">
        <f t="shared" si="11"/>
        <v>7147.4562822500056</v>
      </c>
      <c r="T50" s="200">
        <f t="shared" si="5"/>
        <v>11764.251506923581</v>
      </c>
      <c r="U50" s="200">
        <f t="shared" si="6"/>
        <v>1575753.7636058338</v>
      </c>
    </row>
    <row r="51" spans="1:21" x14ac:dyDescent="0.35">
      <c r="A51" s="197">
        <f t="shared" si="12"/>
        <v>46569</v>
      </c>
      <c r="B51" s="175">
        <v>31</v>
      </c>
      <c r="C51" s="164">
        <f t="shared" si="7"/>
        <v>1034779.8766835979</v>
      </c>
      <c r="D51" s="198">
        <f t="shared" si="8"/>
        <v>3018.1079736604952</v>
      </c>
      <c r="E51" s="198">
        <f t="shared" si="9"/>
        <v>4591.2284380255378</v>
      </c>
      <c r="F51" s="198">
        <f t="shared" si="2"/>
        <v>7609.336411686033</v>
      </c>
      <c r="G51" s="198">
        <f t="shared" si="3"/>
        <v>1030188.6482455723</v>
      </c>
      <c r="O51" s="199">
        <f t="shared" si="13"/>
        <v>46569</v>
      </c>
      <c r="P51" s="155">
        <v>31</v>
      </c>
      <c r="Q51" s="165">
        <f t="shared" si="4"/>
        <v>1575753.7636058338</v>
      </c>
      <c r="R51" s="200">
        <f t="shared" si="10"/>
        <v>4595.9484771836806</v>
      </c>
      <c r="S51" s="200">
        <f t="shared" si="11"/>
        <v>7168.3030297399018</v>
      </c>
      <c r="T51" s="200">
        <f t="shared" si="5"/>
        <v>11764.251506923581</v>
      </c>
      <c r="U51" s="200">
        <f t="shared" si="6"/>
        <v>1568585.4605760938</v>
      </c>
    </row>
    <row r="52" spans="1:21" x14ac:dyDescent="0.35">
      <c r="A52" s="197">
        <f t="shared" si="12"/>
        <v>46600</v>
      </c>
      <c r="B52" s="175">
        <v>32</v>
      </c>
      <c r="C52" s="164">
        <f t="shared" si="7"/>
        <v>1030188.6482455723</v>
      </c>
      <c r="D52" s="198">
        <f t="shared" si="8"/>
        <v>3004.7168907162536</v>
      </c>
      <c r="E52" s="198">
        <f t="shared" si="9"/>
        <v>4604.6195209697789</v>
      </c>
      <c r="F52" s="198">
        <f t="shared" si="2"/>
        <v>7609.3364116860321</v>
      </c>
      <c r="G52" s="198">
        <f t="shared" si="3"/>
        <v>1025584.0287246025</v>
      </c>
      <c r="O52" s="199">
        <f t="shared" si="13"/>
        <v>46600</v>
      </c>
      <c r="P52" s="155">
        <v>32</v>
      </c>
      <c r="Q52" s="165">
        <f t="shared" si="4"/>
        <v>1568585.4605760938</v>
      </c>
      <c r="R52" s="200">
        <f t="shared" si="10"/>
        <v>4575.0409266802717</v>
      </c>
      <c r="S52" s="200">
        <f t="shared" si="11"/>
        <v>7189.2105802433089</v>
      </c>
      <c r="T52" s="200">
        <f t="shared" si="5"/>
        <v>11764.251506923581</v>
      </c>
      <c r="U52" s="200">
        <f t="shared" si="6"/>
        <v>1561396.2499958505</v>
      </c>
    </row>
    <row r="53" spans="1:21" x14ac:dyDescent="0.35">
      <c r="A53" s="197">
        <f t="shared" si="12"/>
        <v>46631</v>
      </c>
      <c r="B53" s="175">
        <v>33</v>
      </c>
      <c r="C53" s="164">
        <f t="shared" si="7"/>
        <v>1025584.0287246025</v>
      </c>
      <c r="D53" s="198">
        <f t="shared" si="8"/>
        <v>2991.2867504467586</v>
      </c>
      <c r="E53" s="198">
        <f t="shared" si="9"/>
        <v>4618.0496612392744</v>
      </c>
      <c r="F53" s="198">
        <f t="shared" si="2"/>
        <v>7609.336411686033</v>
      </c>
      <c r="G53" s="198">
        <f t="shared" si="3"/>
        <v>1020965.9790633633</v>
      </c>
      <c r="O53" s="199">
        <f t="shared" si="13"/>
        <v>46631</v>
      </c>
      <c r="P53" s="155">
        <v>33</v>
      </c>
      <c r="Q53" s="165">
        <f t="shared" si="4"/>
        <v>1561396.2499958505</v>
      </c>
      <c r="R53" s="200">
        <f t="shared" si="10"/>
        <v>4554.0723958212293</v>
      </c>
      <c r="S53" s="200">
        <f t="shared" si="11"/>
        <v>7210.1791111023522</v>
      </c>
      <c r="T53" s="200">
        <f t="shared" si="5"/>
        <v>11764.251506923581</v>
      </c>
      <c r="U53" s="200">
        <f t="shared" si="6"/>
        <v>1554186.0708847481</v>
      </c>
    </row>
    <row r="54" spans="1:21" x14ac:dyDescent="0.35">
      <c r="A54" s="197">
        <f t="shared" si="12"/>
        <v>46661</v>
      </c>
      <c r="B54" s="175">
        <v>34</v>
      </c>
      <c r="C54" s="164">
        <f t="shared" si="7"/>
        <v>1020965.9790633633</v>
      </c>
      <c r="D54" s="198">
        <f t="shared" si="8"/>
        <v>2977.8174389348101</v>
      </c>
      <c r="E54" s="198">
        <f t="shared" si="9"/>
        <v>4631.5189727512206</v>
      </c>
      <c r="F54" s="198">
        <f t="shared" si="2"/>
        <v>7609.3364116860303</v>
      </c>
      <c r="G54" s="198">
        <f t="shared" si="3"/>
        <v>1016334.4600906121</v>
      </c>
      <c r="O54" s="199">
        <f t="shared" si="13"/>
        <v>46661</v>
      </c>
      <c r="P54" s="155">
        <v>34</v>
      </c>
      <c r="Q54" s="165">
        <f t="shared" si="4"/>
        <v>1554186.0708847481</v>
      </c>
      <c r="R54" s="200">
        <f t="shared" si="10"/>
        <v>4533.0427067471792</v>
      </c>
      <c r="S54" s="200">
        <f t="shared" si="11"/>
        <v>7231.2088001763996</v>
      </c>
      <c r="T54" s="200">
        <f t="shared" si="5"/>
        <v>11764.251506923578</v>
      </c>
      <c r="U54" s="200">
        <f t="shared" si="6"/>
        <v>1546954.8620845717</v>
      </c>
    </row>
    <row r="55" spans="1:21" x14ac:dyDescent="0.35">
      <c r="A55" s="197">
        <f t="shared" si="12"/>
        <v>46692</v>
      </c>
      <c r="B55" s="175">
        <v>35</v>
      </c>
      <c r="C55" s="164">
        <f t="shared" si="7"/>
        <v>1016334.4600906121</v>
      </c>
      <c r="D55" s="198">
        <f t="shared" si="8"/>
        <v>2964.3088419309529</v>
      </c>
      <c r="E55" s="198">
        <f t="shared" si="9"/>
        <v>4645.0275697550796</v>
      </c>
      <c r="F55" s="198">
        <f t="shared" si="2"/>
        <v>7609.3364116860321</v>
      </c>
      <c r="G55" s="198">
        <f t="shared" si="3"/>
        <v>1011689.432520857</v>
      </c>
      <c r="O55" s="199">
        <f t="shared" si="13"/>
        <v>46692</v>
      </c>
      <c r="P55" s="155">
        <v>35</v>
      </c>
      <c r="Q55" s="165">
        <f t="shared" si="4"/>
        <v>1546954.8620845717</v>
      </c>
      <c r="R55" s="200">
        <f t="shared" si="10"/>
        <v>4511.9516810799996</v>
      </c>
      <c r="S55" s="200">
        <f t="shared" si="11"/>
        <v>7252.2998258435819</v>
      </c>
      <c r="T55" s="200">
        <f t="shared" si="5"/>
        <v>11764.251506923581</v>
      </c>
      <c r="U55" s="200">
        <f t="shared" si="6"/>
        <v>1539702.5622587281</v>
      </c>
    </row>
    <row r="56" spans="1:21" x14ac:dyDescent="0.35">
      <c r="A56" s="197">
        <f t="shared" si="12"/>
        <v>46722</v>
      </c>
      <c r="B56" s="175">
        <v>36</v>
      </c>
      <c r="C56" s="164">
        <f t="shared" si="7"/>
        <v>1011689.432520857</v>
      </c>
      <c r="D56" s="198">
        <f t="shared" si="8"/>
        <v>2950.7608448525007</v>
      </c>
      <c r="E56" s="198">
        <f t="shared" si="9"/>
        <v>4658.5755668335323</v>
      </c>
      <c r="F56" s="198">
        <f t="shared" si="2"/>
        <v>7609.336411686033</v>
      </c>
      <c r="G56" s="198">
        <f t="shared" si="3"/>
        <v>1007030.8569540235</v>
      </c>
      <c r="O56" s="199">
        <f t="shared" si="13"/>
        <v>46722</v>
      </c>
      <c r="P56" s="155">
        <v>36</v>
      </c>
      <c r="Q56" s="165">
        <f t="shared" si="4"/>
        <v>1539702.5622587281</v>
      </c>
      <c r="R56" s="200">
        <f t="shared" si="10"/>
        <v>4490.7991399212888</v>
      </c>
      <c r="S56" s="200">
        <f t="shared" si="11"/>
        <v>7273.4523670022918</v>
      </c>
      <c r="T56" s="200">
        <f t="shared" si="5"/>
        <v>11764.251506923581</v>
      </c>
      <c r="U56" s="200">
        <f t="shared" si="6"/>
        <v>1532429.1098917257</v>
      </c>
    </row>
    <row r="57" spans="1:21" x14ac:dyDescent="0.35">
      <c r="A57" s="197">
        <f t="shared" si="12"/>
        <v>46753</v>
      </c>
      <c r="B57" s="175">
        <v>37</v>
      </c>
      <c r="C57" s="164">
        <f t="shared" si="7"/>
        <v>1007030.8569540235</v>
      </c>
      <c r="D57" s="198">
        <f t="shared" si="8"/>
        <v>2937.1733327825691</v>
      </c>
      <c r="E57" s="198">
        <f t="shared" si="9"/>
        <v>4672.1630789034625</v>
      </c>
      <c r="F57" s="198">
        <f t="shared" si="2"/>
        <v>7609.3364116860321</v>
      </c>
      <c r="G57" s="198">
        <f t="shared" si="3"/>
        <v>1002358.69387512</v>
      </c>
      <c r="O57" s="199">
        <f t="shared" si="13"/>
        <v>46753</v>
      </c>
      <c r="P57" s="155">
        <v>37</v>
      </c>
      <c r="Q57" s="165">
        <f t="shared" si="4"/>
        <v>1532429.1098917257</v>
      </c>
      <c r="R57" s="200">
        <f t="shared" si="10"/>
        <v>4469.5849038508659</v>
      </c>
      <c r="S57" s="200">
        <f t="shared" si="11"/>
        <v>7294.6666030727147</v>
      </c>
      <c r="T57" s="200">
        <f t="shared" si="5"/>
        <v>11764.251506923581</v>
      </c>
      <c r="U57" s="200">
        <f t="shared" si="6"/>
        <v>1525134.4432886529</v>
      </c>
    </row>
    <row r="58" spans="1:21" x14ac:dyDescent="0.35">
      <c r="A58" s="197">
        <f t="shared" si="12"/>
        <v>46784</v>
      </c>
      <c r="B58" s="175">
        <v>38</v>
      </c>
      <c r="C58" s="164">
        <f t="shared" si="7"/>
        <v>1002358.69387512</v>
      </c>
      <c r="D58" s="198">
        <f t="shared" si="8"/>
        <v>2923.546190469101</v>
      </c>
      <c r="E58" s="198">
        <f t="shared" si="9"/>
        <v>4685.790221216932</v>
      </c>
      <c r="F58" s="198">
        <f t="shared" si="2"/>
        <v>7609.336411686033</v>
      </c>
      <c r="G58" s="198">
        <f t="shared" si="3"/>
        <v>997672.90365390305</v>
      </c>
      <c r="O58" s="199">
        <f t="shared" si="13"/>
        <v>46784</v>
      </c>
      <c r="P58" s="155">
        <v>38</v>
      </c>
      <c r="Q58" s="165">
        <f t="shared" si="4"/>
        <v>1525134.4432886529</v>
      </c>
      <c r="R58" s="200">
        <f t="shared" si="10"/>
        <v>4448.308792925237</v>
      </c>
      <c r="S58" s="200">
        <f t="shared" si="11"/>
        <v>7315.9427139983445</v>
      </c>
      <c r="T58" s="200">
        <f t="shared" si="5"/>
        <v>11764.251506923581</v>
      </c>
      <c r="U58" s="200">
        <f t="shared" si="6"/>
        <v>1517818.5005746547</v>
      </c>
    </row>
    <row r="59" spans="1:21" x14ac:dyDescent="0.35">
      <c r="A59" s="197">
        <f t="shared" si="12"/>
        <v>46813</v>
      </c>
      <c r="B59" s="175">
        <v>39</v>
      </c>
      <c r="C59" s="164">
        <f t="shared" si="7"/>
        <v>997672.90365390305</v>
      </c>
      <c r="D59" s="198">
        <f t="shared" si="8"/>
        <v>2909.8793023238845</v>
      </c>
      <c r="E59" s="198">
        <f t="shared" si="9"/>
        <v>4699.4571093621471</v>
      </c>
      <c r="F59" s="198">
        <f t="shared" si="2"/>
        <v>7609.3364116860321</v>
      </c>
      <c r="G59" s="198">
        <f t="shared" si="3"/>
        <v>992973.44654454093</v>
      </c>
      <c r="O59" s="199">
        <f t="shared" si="13"/>
        <v>46813</v>
      </c>
      <c r="P59" s="155">
        <v>39</v>
      </c>
      <c r="Q59" s="165">
        <f t="shared" si="4"/>
        <v>1517818.5005746547</v>
      </c>
      <c r="R59" s="200">
        <f t="shared" si="10"/>
        <v>4426.970626676075</v>
      </c>
      <c r="S59" s="200">
        <f t="shared" si="11"/>
        <v>7337.2808802475056</v>
      </c>
      <c r="T59" s="200">
        <f t="shared" si="5"/>
        <v>11764.251506923581</v>
      </c>
      <c r="U59" s="200">
        <f t="shared" si="6"/>
        <v>1510481.2196944072</v>
      </c>
    </row>
    <row r="60" spans="1:21" x14ac:dyDescent="0.35">
      <c r="A60" s="197">
        <f t="shared" si="12"/>
        <v>46844</v>
      </c>
      <c r="B60" s="175">
        <v>40</v>
      </c>
      <c r="C60" s="164">
        <f t="shared" si="7"/>
        <v>992973.44654454093</v>
      </c>
      <c r="D60" s="198">
        <f t="shared" si="8"/>
        <v>2896.1725524215781</v>
      </c>
      <c r="E60" s="198">
        <f t="shared" si="9"/>
        <v>4713.1638592644531</v>
      </c>
      <c r="F60" s="198">
        <f t="shared" si="2"/>
        <v>7609.3364116860312</v>
      </c>
      <c r="G60" s="198">
        <f t="shared" si="3"/>
        <v>988260.28268527647</v>
      </c>
      <c r="O60" s="199">
        <f t="shared" si="13"/>
        <v>46844</v>
      </c>
      <c r="P60" s="155">
        <v>40</v>
      </c>
      <c r="Q60" s="165">
        <f t="shared" si="4"/>
        <v>1510481.2196944072</v>
      </c>
      <c r="R60" s="200">
        <f t="shared" si="10"/>
        <v>4405.5702241086856</v>
      </c>
      <c r="S60" s="200">
        <f t="shared" si="11"/>
        <v>7358.6812828148932</v>
      </c>
      <c r="T60" s="200">
        <f t="shared" si="5"/>
        <v>11764.251506923578</v>
      </c>
      <c r="U60" s="200">
        <f t="shared" si="6"/>
        <v>1503122.5384115924</v>
      </c>
    </row>
    <row r="61" spans="1:21" x14ac:dyDescent="0.35">
      <c r="A61" s="197">
        <f t="shared" si="12"/>
        <v>46874</v>
      </c>
      <c r="B61" s="175">
        <v>41</v>
      </c>
      <c r="C61" s="164">
        <f t="shared" si="7"/>
        <v>988260.28268527647</v>
      </c>
      <c r="D61" s="198">
        <f t="shared" si="8"/>
        <v>2882.4258244987241</v>
      </c>
      <c r="E61" s="198">
        <f t="shared" si="9"/>
        <v>4726.910587187308</v>
      </c>
      <c r="F61" s="198">
        <f t="shared" si="2"/>
        <v>7609.3364116860321</v>
      </c>
      <c r="G61" s="198">
        <f t="shared" si="3"/>
        <v>983533.3720980892</v>
      </c>
      <c r="O61" s="199">
        <f t="shared" si="13"/>
        <v>46874</v>
      </c>
      <c r="P61" s="155">
        <v>41</v>
      </c>
      <c r="Q61" s="165">
        <f t="shared" si="4"/>
        <v>1503122.5384115924</v>
      </c>
      <c r="R61" s="200">
        <f t="shared" si="10"/>
        <v>4384.1074037004755</v>
      </c>
      <c r="S61" s="200">
        <f t="shared" si="11"/>
        <v>7380.1441032231041</v>
      </c>
      <c r="T61" s="200">
        <f t="shared" si="5"/>
        <v>11764.25150692358</v>
      </c>
      <c r="U61" s="200">
        <f t="shared" si="6"/>
        <v>1495742.3943083694</v>
      </c>
    </row>
    <row r="62" spans="1:21" x14ac:dyDescent="0.35">
      <c r="A62" s="197">
        <f t="shared" si="12"/>
        <v>46905</v>
      </c>
      <c r="B62" s="175">
        <v>42</v>
      </c>
      <c r="C62" s="164">
        <f t="shared" si="7"/>
        <v>983533.3720980892</v>
      </c>
      <c r="D62" s="198">
        <f t="shared" si="8"/>
        <v>2868.6390019527607</v>
      </c>
      <c r="E62" s="198">
        <f t="shared" si="9"/>
        <v>4740.6974097332713</v>
      </c>
      <c r="F62" s="198">
        <f t="shared" si="2"/>
        <v>7609.3364116860321</v>
      </c>
      <c r="G62" s="198">
        <f t="shared" si="3"/>
        <v>978792.67468835588</v>
      </c>
      <c r="O62" s="199">
        <f t="shared" si="13"/>
        <v>46905</v>
      </c>
      <c r="P62" s="155">
        <v>42</v>
      </c>
      <c r="Q62" s="165">
        <f t="shared" si="4"/>
        <v>1495742.3943083694</v>
      </c>
      <c r="R62" s="200">
        <f t="shared" si="10"/>
        <v>4362.5819833994092</v>
      </c>
      <c r="S62" s="200">
        <f t="shared" si="11"/>
        <v>7401.6695235241714</v>
      </c>
      <c r="T62" s="200">
        <f t="shared" si="5"/>
        <v>11764.251506923581</v>
      </c>
      <c r="U62" s="200">
        <f t="shared" si="6"/>
        <v>1488340.7247848453</v>
      </c>
    </row>
    <row r="63" spans="1:21" x14ac:dyDescent="0.35">
      <c r="A63" s="197">
        <f t="shared" si="12"/>
        <v>46935</v>
      </c>
      <c r="B63" s="175">
        <v>43</v>
      </c>
      <c r="C63" s="164">
        <f t="shared" si="7"/>
        <v>978792.67468835588</v>
      </c>
      <c r="D63" s="198">
        <f t="shared" si="8"/>
        <v>2854.8119678410389</v>
      </c>
      <c r="E63" s="198">
        <f t="shared" si="9"/>
        <v>4754.5244438449927</v>
      </c>
      <c r="F63" s="198">
        <f t="shared" si="2"/>
        <v>7609.3364116860321</v>
      </c>
      <c r="G63" s="198">
        <f t="shared" si="3"/>
        <v>974038.15024451085</v>
      </c>
      <c r="O63" s="199">
        <f t="shared" si="13"/>
        <v>46935</v>
      </c>
      <c r="P63" s="155">
        <v>43</v>
      </c>
      <c r="Q63" s="165">
        <f t="shared" si="4"/>
        <v>1488340.7247848453</v>
      </c>
      <c r="R63" s="200">
        <f t="shared" si="10"/>
        <v>4340.9937806224625</v>
      </c>
      <c r="S63" s="200">
        <f t="shared" si="11"/>
        <v>7423.2577263011162</v>
      </c>
      <c r="T63" s="200">
        <f t="shared" si="5"/>
        <v>11764.251506923578</v>
      </c>
      <c r="U63" s="200">
        <f t="shared" si="6"/>
        <v>1480917.467058544</v>
      </c>
    </row>
    <row r="64" spans="1:21" x14ac:dyDescent="0.35">
      <c r="A64" s="197">
        <f t="shared" si="12"/>
        <v>46966</v>
      </c>
      <c r="B64" s="175">
        <v>44</v>
      </c>
      <c r="C64" s="164">
        <f t="shared" si="7"/>
        <v>974038.15024451085</v>
      </c>
      <c r="D64" s="198">
        <f t="shared" si="8"/>
        <v>2840.9446048798241</v>
      </c>
      <c r="E64" s="198">
        <f t="shared" si="9"/>
        <v>4768.3918068062076</v>
      </c>
      <c r="F64" s="198">
        <f t="shared" si="2"/>
        <v>7609.3364116860321</v>
      </c>
      <c r="G64" s="198">
        <f t="shared" si="3"/>
        <v>969269.75843770464</v>
      </c>
      <c r="O64" s="199">
        <f t="shared" si="13"/>
        <v>46966</v>
      </c>
      <c r="P64" s="155">
        <v>44</v>
      </c>
      <c r="Q64" s="165">
        <f t="shared" si="4"/>
        <v>1480917.467058544</v>
      </c>
      <c r="R64" s="200">
        <f t="shared" si="10"/>
        <v>4319.342612254085</v>
      </c>
      <c r="S64" s="200">
        <f t="shared" si="11"/>
        <v>7444.9088946694956</v>
      </c>
      <c r="T64" s="200">
        <f t="shared" si="5"/>
        <v>11764.251506923581</v>
      </c>
      <c r="U64" s="200">
        <f t="shared" si="6"/>
        <v>1473472.5581638745</v>
      </c>
    </row>
    <row r="65" spans="1:21" x14ac:dyDescent="0.35">
      <c r="A65" s="197">
        <f t="shared" si="12"/>
        <v>46997</v>
      </c>
      <c r="B65" s="175">
        <v>45</v>
      </c>
      <c r="C65" s="164">
        <f t="shared" si="7"/>
        <v>969269.75843770464</v>
      </c>
      <c r="D65" s="198">
        <f t="shared" si="8"/>
        <v>2827.0367954433068</v>
      </c>
      <c r="E65" s="198">
        <f t="shared" si="9"/>
        <v>4782.2996162427262</v>
      </c>
      <c r="F65" s="198">
        <f t="shared" si="2"/>
        <v>7609.336411686033</v>
      </c>
      <c r="G65" s="198">
        <f t="shared" si="3"/>
        <v>964487.45882146189</v>
      </c>
      <c r="O65" s="199">
        <f t="shared" si="13"/>
        <v>46997</v>
      </c>
      <c r="P65" s="155">
        <v>45</v>
      </c>
      <c r="Q65" s="165">
        <f t="shared" si="4"/>
        <v>1473472.5581638745</v>
      </c>
      <c r="R65" s="200">
        <f t="shared" si="10"/>
        <v>4297.6282946446327</v>
      </c>
      <c r="S65" s="200">
        <f t="shared" si="11"/>
        <v>7466.6232122789479</v>
      </c>
      <c r="T65" s="200">
        <f t="shared" si="5"/>
        <v>11764.251506923581</v>
      </c>
      <c r="U65" s="200">
        <f t="shared" si="6"/>
        <v>1466005.9349515955</v>
      </c>
    </row>
    <row r="66" spans="1:21" x14ac:dyDescent="0.35">
      <c r="A66" s="197">
        <f t="shared" si="12"/>
        <v>47027</v>
      </c>
      <c r="B66" s="175">
        <v>46</v>
      </c>
      <c r="C66" s="164">
        <f t="shared" si="7"/>
        <v>964487.45882146189</v>
      </c>
      <c r="D66" s="198">
        <f t="shared" si="8"/>
        <v>2813.0884215625983</v>
      </c>
      <c r="E66" s="198">
        <f t="shared" si="9"/>
        <v>4796.2479901234337</v>
      </c>
      <c r="F66" s="198">
        <f t="shared" si="2"/>
        <v>7609.3364116860321</v>
      </c>
      <c r="G66" s="198">
        <f t="shared" si="3"/>
        <v>959691.21083133842</v>
      </c>
      <c r="O66" s="199">
        <f t="shared" si="13"/>
        <v>47027</v>
      </c>
      <c r="P66" s="155">
        <v>46</v>
      </c>
      <c r="Q66" s="165">
        <f t="shared" si="4"/>
        <v>1466005.9349515955</v>
      </c>
      <c r="R66" s="200">
        <f t="shared" si="10"/>
        <v>4275.8506436088192</v>
      </c>
      <c r="S66" s="200">
        <f t="shared" si="11"/>
        <v>7488.4008633147623</v>
      </c>
      <c r="T66" s="200">
        <f t="shared" si="5"/>
        <v>11764.251506923581</v>
      </c>
      <c r="U66" s="200">
        <f t="shared" si="6"/>
        <v>1458517.5340882808</v>
      </c>
    </row>
    <row r="67" spans="1:21" x14ac:dyDescent="0.35">
      <c r="A67" s="197">
        <f t="shared" si="12"/>
        <v>47058</v>
      </c>
      <c r="B67" s="175">
        <v>47</v>
      </c>
      <c r="C67" s="164">
        <f t="shared" si="7"/>
        <v>959691.21083133842</v>
      </c>
      <c r="D67" s="198">
        <f t="shared" si="8"/>
        <v>2799.0993649247384</v>
      </c>
      <c r="E67" s="198">
        <f t="shared" si="9"/>
        <v>4810.2370467612936</v>
      </c>
      <c r="F67" s="198">
        <f t="shared" si="2"/>
        <v>7609.3364116860321</v>
      </c>
      <c r="G67" s="198">
        <f t="shared" si="3"/>
        <v>954880.9737845771</v>
      </c>
      <c r="O67" s="199">
        <f t="shared" si="13"/>
        <v>47058</v>
      </c>
      <c r="P67" s="155">
        <v>47</v>
      </c>
      <c r="Q67" s="165">
        <f t="shared" si="4"/>
        <v>1458517.5340882808</v>
      </c>
      <c r="R67" s="200">
        <f t="shared" si="10"/>
        <v>4254.0094744241514</v>
      </c>
      <c r="S67" s="200">
        <f t="shared" si="11"/>
        <v>7510.24203249943</v>
      </c>
      <c r="T67" s="200">
        <f t="shared" si="5"/>
        <v>11764.251506923581</v>
      </c>
      <c r="U67" s="200">
        <f t="shared" si="6"/>
        <v>1451007.2920557812</v>
      </c>
    </row>
    <row r="68" spans="1:21" x14ac:dyDescent="0.35">
      <c r="A68" s="197">
        <f t="shared" si="12"/>
        <v>47088</v>
      </c>
      <c r="B68" s="175">
        <v>48</v>
      </c>
      <c r="C68" s="164">
        <f t="shared" si="7"/>
        <v>954880.9737845771</v>
      </c>
      <c r="D68" s="198">
        <f t="shared" si="8"/>
        <v>2785.0695068716846</v>
      </c>
      <c r="E68" s="198">
        <f t="shared" si="9"/>
        <v>4824.266904814348</v>
      </c>
      <c r="F68" s="198">
        <f t="shared" si="2"/>
        <v>7609.3364116860321</v>
      </c>
      <c r="G68" s="198">
        <f t="shared" si="3"/>
        <v>950056.7068797627</v>
      </c>
      <c r="O68" s="199">
        <f t="shared" si="13"/>
        <v>47088</v>
      </c>
      <c r="P68" s="155">
        <v>48</v>
      </c>
      <c r="Q68" s="165">
        <f t="shared" si="4"/>
        <v>1451007.2920557812</v>
      </c>
      <c r="R68" s="200">
        <f t="shared" si="10"/>
        <v>4232.1046018293609</v>
      </c>
      <c r="S68" s="200">
        <f t="shared" si="11"/>
        <v>7532.1469050942196</v>
      </c>
      <c r="T68" s="200">
        <f t="shared" si="5"/>
        <v>11764.251506923581</v>
      </c>
      <c r="U68" s="200">
        <f t="shared" si="6"/>
        <v>1443475.1451506871</v>
      </c>
    </row>
    <row r="69" spans="1:21" x14ac:dyDescent="0.35">
      <c r="A69" s="197">
        <f t="shared" si="12"/>
        <v>47119</v>
      </c>
      <c r="B69" s="175">
        <v>49</v>
      </c>
      <c r="C69" s="164">
        <f t="shared" si="7"/>
        <v>950056.7068797627</v>
      </c>
      <c r="D69" s="198">
        <f t="shared" si="8"/>
        <v>2770.9987283993087</v>
      </c>
      <c r="E69" s="198">
        <f t="shared" si="9"/>
        <v>4838.3376832867225</v>
      </c>
      <c r="F69" s="198">
        <f t="shared" si="2"/>
        <v>7609.3364116860312</v>
      </c>
      <c r="G69" s="198">
        <f t="shared" si="3"/>
        <v>945218.36919647595</v>
      </c>
      <c r="O69" s="199">
        <f t="shared" si="13"/>
        <v>47119</v>
      </c>
      <c r="P69" s="155">
        <v>49</v>
      </c>
      <c r="Q69" s="165">
        <f t="shared" si="4"/>
        <v>1443475.1451506871</v>
      </c>
      <c r="R69" s="200">
        <f t="shared" si="10"/>
        <v>4210.1358400228355</v>
      </c>
      <c r="S69" s="200">
        <f t="shared" si="11"/>
        <v>7554.1156669007451</v>
      </c>
      <c r="T69" s="200">
        <f t="shared" si="5"/>
        <v>11764.251506923581</v>
      </c>
      <c r="U69" s="200">
        <f t="shared" si="6"/>
        <v>1435921.0294837863</v>
      </c>
    </row>
    <row r="70" spans="1:21" x14ac:dyDescent="0.35">
      <c r="A70" s="197">
        <f t="shared" si="12"/>
        <v>47150</v>
      </c>
      <c r="B70" s="175">
        <v>50</v>
      </c>
      <c r="C70" s="164">
        <f t="shared" si="7"/>
        <v>945218.36919647595</v>
      </c>
      <c r="D70" s="198">
        <f t="shared" si="8"/>
        <v>2756.8869101563896</v>
      </c>
      <c r="E70" s="198">
        <f t="shared" si="9"/>
        <v>4852.4495015296425</v>
      </c>
      <c r="F70" s="198">
        <f t="shared" si="2"/>
        <v>7609.3364116860321</v>
      </c>
      <c r="G70" s="198">
        <f t="shared" si="3"/>
        <v>940365.91969494626</v>
      </c>
      <c r="O70" s="199">
        <f t="shared" si="13"/>
        <v>47150</v>
      </c>
      <c r="P70" s="155">
        <v>50</v>
      </c>
      <c r="Q70" s="165">
        <f t="shared" si="4"/>
        <v>1435921.0294837863</v>
      </c>
      <c r="R70" s="200">
        <f t="shared" si="10"/>
        <v>4188.1030026610424</v>
      </c>
      <c r="S70" s="200">
        <f t="shared" si="11"/>
        <v>7576.1485042625382</v>
      </c>
      <c r="T70" s="200">
        <f t="shared" si="5"/>
        <v>11764.251506923581</v>
      </c>
      <c r="U70" s="200">
        <f t="shared" si="6"/>
        <v>1428344.8809795238</v>
      </c>
    </row>
    <row r="71" spans="1:21" x14ac:dyDescent="0.35">
      <c r="A71" s="197">
        <f t="shared" si="12"/>
        <v>47178</v>
      </c>
      <c r="B71" s="175">
        <v>51</v>
      </c>
      <c r="C71" s="164">
        <f t="shared" si="7"/>
        <v>940365.91969494626</v>
      </c>
      <c r="D71" s="198">
        <f t="shared" si="8"/>
        <v>2742.7339324435952</v>
      </c>
      <c r="E71" s="198">
        <f t="shared" si="9"/>
        <v>4866.6024792424369</v>
      </c>
      <c r="F71" s="198">
        <f t="shared" si="2"/>
        <v>7609.3364116860321</v>
      </c>
      <c r="G71" s="198">
        <f t="shared" si="3"/>
        <v>935499.31721570378</v>
      </c>
      <c r="O71" s="199">
        <f t="shared" si="13"/>
        <v>47178</v>
      </c>
      <c r="P71" s="155">
        <v>51</v>
      </c>
      <c r="Q71" s="165">
        <f t="shared" si="4"/>
        <v>1428344.8809795238</v>
      </c>
      <c r="R71" s="200">
        <f t="shared" si="10"/>
        <v>4166.005902856944</v>
      </c>
      <c r="S71" s="200">
        <f t="shared" si="11"/>
        <v>7598.2456040666375</v>
      </c>
      <c r="T71" s="200">
        <f t="shared" si="5"/>
        <v>11764.251506923581</v>
      </c>
      <c r="U71" s="200">
        <f t="shared" si="6"/>
        <v>1420746.6353754571</v>
      </c>
    </row>
    <row r="72" spans="1:21" x14ac:dyDescent="0.35">
      <c r="A72" s="197">
        <f t="shared" si="12"/>
        <v>47209</v>
      </c>
      <c r="B72" s="175">
        <v>52</v>
      </c>
      <c r="C72" s="164">
        <f t="shared" si="7"/>
        <v>935499.31721570378</v>
      </c>
      <c r="D72" s="198">
        <f t="shared" si="8"/>
        <v>2728.5396752124716</v>
      </c>
      <c r="E72" s="198">
        <f t="shared" si="9"/>
        <v>4880.7967364735614</v>
      </c>
      <c r="F72" s="198">
        <f t="shared" si="2"/>
        <v>7609.336411686033</v>
      </c>
      <c r="G72" s="198">
        <f t="shared" si="3"/>
        <v>930618.52047923021</v>
      </c>
      <c r="O72" s="199">
        <f t="shared" si="13"/>
        <v>47209</v>
      </c>
      <c r="P72" s="155">
        <v>52</v>
      </c>
      <c r="Q72" s="165">
        <f t="shared" si="4"/>
        <v>1420746.6353754571</v>
      </c>
      <c r="R72" s="200">
        <f t="shared" si="10"/>
        <v>4143.8443531784151</v>
      </c>
      <c r="S72" s="200">
        <f t="shared" si="11"/>
        <v>7620.4071537451655</v>
      </c>
      <c r="T72" s="200">
        <f t="shared" si="5"/>
        <v>11764.251506923581</v>
      </c>
      <c r="U72" s="200">
        <f t="shared" si="6"/>
        <v>1413126.2282217119</v>
      </c>
    </row>
    <row r="73" spans="1:21" x14ac:dyDescent="0.35">
      <c r="A73" s="197">
        <f t="shared" si="12"/>
        <v>47239</v>
      </c>
      <c r="B73" s="175">
        <v>53</v>
      </c>
      <c r="C73" s="164">
        <f t="shared" si="7"/>
        <v>930618.52047923021</v>
      </c>
      <c r="D73" s="198">
        <f t="shared" si="8"/>
        <v>2714.3040180644234</v>
      </c>
      <c r="E73" s="198">
        <f t="shared" si="9"/>
        <v>4895.0323936216091</v>
      </c>
      <c r="F73" s="198">
        <f t="shared" si="2"/>
        <v>7609.3364116860321</v>
      </c>
      <c r="G73" s="198">
        <f t="shared" si="3"/>
        <v>925723.48808560858</v>
      </c>
      <c r="O73" s="199">
        <f t="shared" si="13"/>
        <v>47239</v>
      </c>
      <c r="P73" s="155">
        <v>53</v>
      </c>
      <c r="Q73" s="165">
        <f t="shared" si="4"/>
        <v>1413126.2282217119</v>
      </c>
      <c r="R73" s="200">
        <f t="shared" si="10"/>
        <v>4121.6181656466588</v>
      </c>
      <c r="S73" s="200">
        <f t="shared" si="11"/>
        <v>7642.6333412769218</v>
      </c>
      <c r="T73" s="200">
        <f t="shared" si="5"/>
        <v>11764.251506923581</v>
      </c>
      <c r="U73" s="200">
        <f t="shared" si="6"/>
        <v>1405483.5948804349</v>
      </c>
    </row>
    <row r="74" spans="1:21" x14ac:dyDescent="0.35">
      <c r="A74" s="197">
        <f t="shared" si="12"/>
        <v>47270</v>
      </c>
      <c r="B74" s="175">
        <v>54</v>
      </c>
      <c r="C74" s="164">
        <f t="shared" si="7"/>
        <v>925723.48808560858</v>
      </c>
      <c r="D74" s="198">
        <f t="shared" si="8"/>
        <v>2700.0268402496936</v>
      </c>
      <c r="E74" s="198">
        <f t="shared" si="9"/>
        <v>4909.309571436339</v>
      </c>
      <c r="F74" s="198">
        <f t="shared" si="2"/>
        <v>7609.3364116860321</v>
      </c>
      <c r="G74" s="198">
        <f t="shared" si="3"/>
        <v>920814.17851417221</v>
      </c>
      <c r="O74" s="199">
        <f t="shared" si="13"/>
        <v>47270</v>
      </c>
      <c r="P74" s="155">
        <v>54</v>
      </c>
      <c r="Q74" s="165">
        <f t="shared" si="4"/>
        <v>1405483.5948804349</v>
      </c>
      <c r="R74" s="200">
        <f t="shared" si="10"/>
        <v>4099.3271517346011</v>
      </c>
      <c r="S74" s="200">
        <f t="shared" si="11"/>
        <v>7664.9243551889804</v>
      </c>
      <c r="T74" s="200">
        <f t="shared" si="5"/>
        <v>11764.251506923581</v>
      </c>
      <c r="U74" s="200">
        <f t="shared" si="6"/>
        <v>1397818.6705252458</v>
      </c>
    </row>
    <row r="75" spans="1:21" x14ac:dyDescent="0.35">
      <c r="A75" s="197">
        <f t="shared" si="12"/>
        <v>47300</v>
      </c>
      <c r="B75" s="175">
        <v>55</v>
      </c>
      <c r="C75" s="164">
        <f t="shared" si="7"/>
        <v>920814.17851417221</v>
      </c>
      <c r="D75" s="198">
        <f t="shared" si="8"/>
        <v>2685.7080206663377</v>
      </c>
      <c r="E75" s="198">
        <f t="shared" si="9"/>
        <v>4923.6283910196944</v>
      </c>
      <c r="F75" s="198">
        <f t="shared" si="2"/>
        <v>7609.3364116860321</v>
      </c>
      <c r="G75" s="198">
        <f t="shared" si="3"/>
        <v>915890.55012315256</v>
      </c>
      <c r="O75" s="199">
        <f t="shared" si="13"/>
        <v>47300</v>
      </c>
      <c r="P75" s="155">
        <v>55</v>
      </c>
      <c r="Q75" s="165">
        <f t="shared" si="4"/>
        <v>1397818.6705252458</v>
      </c>
      <c r="R75" s="200">
        <f t="shared" si="10"/>
        <v>4076.9711223652998</v>
      </c>
      <c r="S75" s="200">
        <f t="shared" si="11"/>
        <v>7687.2803845582812</v>
      </c>
      <c r="T75" s="200">
        <f t="shared" si="5"/>
        <v>11764.251506923581</v>
      </c>
      <c r="U75" s="200">
        <f t="shared" si="6"/>
        <v>1390131.3901406876</v>
      </c>
    </row>
    <row r="76" spans="1:21" x14ac:dyDescent="0.35">
      <c r="A76" s="197">
        <f t="shared" si="12"/>
        <v>47331</v>
      </c>
      <c r="B76" s="175">
        <v>56</v>
      </c>
      <c r="C76" s="164">
        <f t="shared" si="7"/>
        <v>915890.55012315256</v>
      </c>
      <c r="D76" s="198">
        <f t="shared" si="8"/>
        <v>2671.3474378591968</v>
      </c>
      <c r="E76" s="198">
        <f t="shared" si="9"/>
        <v>4937.9889738268348</v>
      </c>
      <c r="F76" s="198">
        <f t="shared" si="2"/>
        <v>7609.3364116860321</v>
      </c>
      <c r="G76" s="198">
        <f t="shared" si="3"/>
        <v>910952.56114932569</v>
      </c>
      <c r="O76" s="199">
        <f t="shared" si="13"/>
        <v>47331</v>
      </c>
      <c r="P76" s="155">
        <v>56</v>
      </c>
      <c r="Q76" s="165">
        <f t="shared" si="4"/>
        <v>1390131.3901406876</v>
      </c>
      <c r="R76" s="200">
        <f t="shared" si="10"/>
        <v>4054.5498879103384</v>
      </c>
      <c r="S76" s="200">
        <f t="shared" si="11"/>
        <v>7709.7016190132426</v>
      </c>
      <c r="T76" s="200">
        <f t="shared" si="5"/>
        <v>11764.251506923581</v>
      </c>
      <c r="U76" s="200">
        <f t="shared" si="6"/>
        <v>1382421.6885216744</v>
      </c>
    </row>
    <row r="77" spans="1:21" x14ac:dyDescent="0.35">
      <c r="A77" s="197">
        <f t="shared" si="12"/>
        <v>47362</v>
      </c>
      <c r="B77" s="175">
        <v>57</v>
      </c>
      <c r="C77" s="164">
        <f t="shared" si="7"/>
        <v>910952.56114932569</v>
      </c>
      <c r="D77" s="198">
        <f t="shared" si="8"/>
        <v>2656.9449700188688</v>
      </c>
      <c r="E77" s="198">
        <f t="shared" si="9"/>
        <v>4952.3914416671632</v>
      </c>
      <c r="F77" s="198">
        <f t="shared" si="2"/>
        <v>7609.3364116860321</v>
      </c>
      <c r="G77" s="198">
        <f t="shared" si="3"/>
        <v>906000.16970765847</v>
      </c>
      <c r="O77" s="199">
        <f t="shared" si="13"/>
        <v>47362</v>
      </c>
      <c r="P77" s="155">
        <v>57</v>
      </c>
      <c r="Q77" s="165">
        <f t="shared" si="4"/>
        <v>1382421.6885216744</v>
      </c>
      <c r="R77" s="200">
        <f t="shared" si="10"/>
        <v>4032.0632581882164</v>
      </c>
      <c r="S77" s="200">
        <f t="shared" si="11"/>
        <v>7732.1882487353641</v>
      </c>
      <c r="T77" s="200">
        <f t="shared" si="5"/>
        <v>11764.251506923581</v>
      </c>
      <c r="U77" s="200">
        <f t="shared" si="6"/>
        <v>1374689.500272939</v>
      </c>
    </row>
    <row r="78" spans="1:21" x14ac:dyDescent="0.35">
      <c r="A78" s="197">
        <f t="shared" si="12"/>
        <v>47392</v>
      </c>
      <c r="B78" s="175">
        <v>58</v>
      </c>
      <c r="C78" s="164">
        <f t="shared" si="7"/>
        <v>906000.16970765847</v>
      </c>
      <c r="D78" s="198">
        <f t="shared" si="8"/>
        <v>2642.500494980673</v>
      </c>
      <c r="E78" s="198">
        <f t="shared" si="9"/>
        <v>4966.8359167053595</v>
      </c>
      <c r="F78" s="198">
        <f t="shared" si="2"/>
        <v>7609.3364116860321</v>
      </c>
      <c r="G78" s="198">
        <f t="shared" si="3"/>
        <v>901033.33379095315</v>
      </c>
      <c r="O78" s="199">
        <f t="shared" si="13"/>
        <v>47392</v>
      </c>
      <c r="P78" s="155">
        <v>58</v>
      </c>
      <c r="Q78" s="165">
        <f t="shared" si="4"/>
        <v>1374689.500272939</v>
      </c>
      <c r="R78" s="200">
        <f t="shared" si="10"/>
        <v>4009.5110424627383</v>
      </c>
      <c r="S78" s="200">
        <f t="shared" si="11"/>
        <v>7754.7404644608423</v>
      </c>
      <c r="T78" s="200">
        <f t="shared" si="5"/>
        <v>11764.251506923581</v>
      </c>
      <c r="U78" s="200">
        <f t="shared" si="6"/>
        <v>1366934.7598084782</v>
      </c>
    </row>
    <row r="79" spans="1:21" x14ac:dyDescent="0.35">
      <c r="A79" s="197">
        <f t="shared" si="12"/>
        <v>47423</v>
      </c>
      <c r="B79" s="175">
        <v>59</v>
      </c>
      <c r="C79" s="164">
        <f t="shared" si="7"/>
        <v>901033.33379095315</v>
      </c>
      <c r="D79" s="198">
        <f t="shared" si="8"/>
        <v>2628.0138902236149</v>
      </c>
      <c r="E79" s="198">
        <f t="shared" si="9"/>
        <v>4981.3225214624172</v>
      </c>
      <c r="F79" s="198">
        <f t="shared" si="2"/>
        <v>7609.3364116860321</v>
      </c>
      <c r="G79" s="198">
        <f t="shared" si="3"/>
        <v>896052.0112694907</v>
      </c>
      <c r="O79" s="199">
        <f t="shared" si="13"/>
        <v>47423</v>
      </c>
      <c r="P79" s="155">
        <v>59</v>
      </c>
      <c r="Q79" s="165">
        <f t="shared" si="4"/>
        <v>1366934.7598084782</v>
      </c>
      <c r="R79" s="200">
        <f t="shared" si="10"/>
        <v>3986.8930494413935</v>
      </c>
      <c r="S79" s="200">
        <f t="shared" si="11"/>
        <v>7777.3584574821871</v>
      </c>
      <c r="T79" s="200">
        <f t="shared" si="5"/>
        <v>11764.251506923581</v>
      </c>
      <c r="U79" s="200">
        <f t="shared" si="6"/>
        <v>1359157.401350996</v>
      </c>
    </row>
    <row r="80" spans="1:21" x14ac:dyDescent="0.35">
      <c r="A80" s="197">
        <f t="shared" si="12"/>
        <v>47453</v>
      </c>
      <c r="B80" s="175">
        <v>60</v>
      </c>
      <c r="C80" s="164">
        <f t="shared" si="7"/>
        <v>896052.0112694907</v>
      </c>
      <c r="D80" s="198">
        <f t="shared" si="8"/>
        <v>2613.4850328693501</v>
      </c>
      <c r="E80" s="198">
        <f t="shared" si="9"/>
        <v>4995.851378816682</v>
      </c>
      <c r="F80" s="198">
        <f t="shared" si="2"/>
        <v>7609.3364116860321</v>
      </c>
      <c r="G80" s="198">
        <f t="shared" si="3"/>
        <v>891056.15989067405</v>
      </c>
      <c r="O80" s="199">
        <f t="shared" si="13"/>
        <v>47453</v>
      </c>
      <c r="P80" s="155">
        <v>60</v>
      </c>
      <c r="Q80" s="165">
        <f t="shared" si="4"/>
        <v>1359157.401350996</v>
      </c>
      <c r="R80" s="200">
        <f t="shared" si="10"/>
        <v>3964.2090872737376</v>
      </c>
      <c r="S80" s="200">
        <f t="shared" si="11"/>
        <v>7800.0424196498425</v>
      </c>
      <c r="T80" s="200">
        <f t="shared" si="5"/>
        <v>11764.25150692358</v>
      </c>
      <c r="U80" s="200">
        <f t="shared" si="6"/>
        <v>1351357.3589313461</v>
      </c>
    </row>
    <row r="81" spans="1:21" x14ac:dyDescent="0.35">
      <c r="A81" s="197">
        <f t="shared" si="12"/>
        <v>47484</v>
      </c>
      <c r="B81" s="175">
        <v>61</v>
      </c>
      <c r="C81" s="164">
        <f t="shared" si="7"/>
        <v>891056.15989067405</v>
      </c>
      <c r="D81" s="198">
        <f t="shared" si="8"/>
        <v>2598.9137996811346</v>
      </c>
      <c r="E81" s="198">
        <f t="shared" si="9"/>
        <v>5010.422612004897</v>
      </c>
      <c r="F81" s="198">
        <f t="shared" si="2"/>
        <v>7609.3364116860321</v>
      </c>
      <c r="G81" s="198">
        <f t="shared" si="3"/>
        <v>886045.73727866914</v>
      </c>
      <c r="O81" s="199">
        <f t="shared" si="13"/>
        <v>47484</v>
      </c>
      <c r="P81" s="155">
        <v>61</v>
      </c>
      <c r="Q81" s="165">
        <f t="shared" si="4"/>
        <v>1351357.3589313461</v>
      </c>
      <c r="R81" s="200">
        <f t="shared" si="10"/>
        <v>3941.4589635497591</v>
      </c>
      <c r="S81" s="200">
        <f t="shared" si="11"/>
        <v>7822.792543373821</v>
      </c>
      <c r="T81" s="200">
        <f t="shared" si="5"/>
        <v>11764.25150692358</v>
      </c>
      <c r="U81" s="200">
        <f t="shared" si="6"/>
        <v>1343534.5663879723</v>
      </c>
    </row>
    <row r="82" spans="1:21" x14ac:dyDescent="0.35">
      <c r="A82" s="197">
        <f t="shared" si="12"/>
        <v>47515</v>
      </c>
      <c r="B82" s="175">
        <v>62</v>
      </c>
      <c r="C82" s="164">
        <f t="shared" si="7"/>
        <v>886045.73727866914</v>
      </c>
      <c r="D82" s="198">
        <f t="shared" si="8"/>
        <v>2584.3000670627871</v>
      </c>
      <c r="E82" s="198">
        <f t="shared" si="9"/>
        <v>5025.0363446232459</v>
      </c>
      <c r="F82" s="198">
        <f t="shared" si="2"/>
        <v>7609.336411686033</v>
      </c>
      <c r="G82" s="198">
        <f t="shared" si="3"/>
        <v>881020.70093404595</v>
      </c>
      <c r="O82" s="199">
        <f t="shared" si="13"/>
        <v>47515</v>
      </c>
      <c r="P82" s="155">
        <v>62</v>
      </c>
      <c r="Q82" s="165">
        <f t="shared" si="4"/>
        <v>1343534.5663879723</v>
      </c>
      <c r="R82" s="200">
        <f t="shared" si="10"/>
        <v>3918.6424852982523</v>
      </c>
      <c r="S82" s="200">
        <f t="shared" si="11"/>
        <v>7845.6090216253297</v>
      </c>
      <c r="T82" s="200">
        <f t="shared" si="5"/>
        <v>11764.251506923581</v>
      </c>
      <c r="U82" s="200">
        <f t="shared" si="6"/>
        <v>1335688.9573663471</v>
      </c>
    </row>
    <row r="83" spans="1:21" x14ac:dyDescent="0.35">
      <c r="A83" s="197">
        <f t="shared" si="12"/>
        <v>47543</v>
      </c>
      <c r="B83" s="175">
        <v>63</v>
      </c>
      <c r="C83" s="164">
        <f t="shared" si="7"/>
        <v>881020.70093404595</v>
      </c>
      <c r="D83" s="198">
        <f t="shared" si="8"/>
        <v>2569.6437110576358</v>
      </c>
      <c r="E83" s="198">
        <f t="shared" si="9"/>
        <v>5039.6927006283959</v>
      </c>
      <c r="F83" s="198">
        <f t="shared" si="2"/>
        <v>7609.3364116860321</v>
      </c>
      <c r="G83" s="198">
        <f t="shared" si="3"/>
        <v>875981.00823341752</v>
      </c>
      <c r="O83" s="199">
        <f t="shared" si="13"/>
        <v>47543</v>
      </c>
      <c r="P83" s="155">
        <v>63</v>
      </c>
      <c r="Q83" s="165">
        <f t="shared" si="4"/>
        <v>1335688.9573663471</v>
      </c>
      <c r="R83" s="200">
        <f t="shared" si="10"/>
        <v>3895.7594589851778</v>
      </c>
      <c r="S83" s="200">
        <f t="shared" si="11"/>
        <v>7868.4920479384027</v>
      </c>
      <c r="T83" s="200">
        <f t="shared" si="5"/>
        <v>11764.251506923581</v>
      </c>
      <c r="U83" s="200">
        <f t="shared" si="6"/>
        <v>1327820.4653184086</v>
      </c>
    </row>
    <row r="84" spans="1:21" x14ac:dyDescent="0.35">
      <c r="A84" s="197">
        <f t="shared" si="12"/>
        <v>47574</v>
      </c>
      <c r="B84" s="175">
        <v>64</v>
      </c>
      <c r="C84" s="164">
        <f t="shared" si="7"/>
        <v>875981.00823341752</v>
      </c>
      <c r="D84" s="198">
        <f t="shared" si="8"/>
        <v>2554.9446073474701</v>
      </c>
      <c r="E84" s="198">
        <f t="shared" si="9"/>
        <v>5054.3918043385629</v>
      </c>
      <c r="F84" s="198">
        <f t="shared" si="2"/>
        <v>7609.336411686033</v>
      </c>
      <c r="G84" s="198">
        <f t="shared" si="3"/>
        <v>870926.61642907897</v>
      </c>
      <c r="O84" s="199">
        <f t="shared" si="13"/>
        <v>47574</v>
      </c>
      <c r="P84" s="155">
        <v>64</v>
      </c>
      <c r="Q84" s="165">
        <f t="shared" si="4"/>
        <v>1327820.4653184086</v>
      </c>
      <c r="R84" s="200">
        <f t="shared" si="10"/>
        <v>3872.8096905120246</v>
      </c>
      <c r="S84" s="200">
        <f t="shared" si="11"/>
        <v>7891.4418164115568</v>
      </c>
      <c r="T84" s="200">
        <f t="shared" si="5"/>
        <v>11764.251506923581</v>
      </c>
      <c r="U84" s="200">
        <f t="shared" si="6"/>
        <v>1319929.0235019971</v>
      </c>
    </row>
    <row r="85" spans="1:21" x14ac:dyDescent="0.35">
      <c r="A85" s="197">
        <f t="shared" si="12"/>
        <v>47604</v>
      </c>
      <c r="B85" s="175">
        <v>65</v>
      </c>
      <c r="C85" s="164">
        <f t="shared" si="7"/>
        <v>870926.61642907897</v>
      </c>
      <c r="D85" s="198">
        <f t="shared" si="8"/>
        <v>2540.2026312514822</v>
      </c>
      <c r="E85" s="198">
        <f t="shared" si="9"/>
        <v>5069.1337804345494</v>
      </c>
      <c r="F85" s="198">
        <f t="shared" si="2"/>
        <v>7609.3364116860321</v>
      </c>
      <c r="G85" s="198">
        <f t="shared" si="3"/>
        <v>865857.48264864448</v>
      </c>
      <c r="O85" s="199">
        <f t="shared" si="13"/>
        <v>47604</v>
      </c>
      <c r="P85" s="155">
        <v>65</v>
      </c>
      <c r="Q85" s="165">
        <f t="shared" si="4"/>
        <v>1319929.0235019971</v>
      </c>
      <c r="R85" s="200">
        <f t="shared" si="10"/>
        <v>3849.7929852141569</v>
      </c>
      <c r="S85" s="200">
        <f t="shared" si="11"/>
        <v>7914.4585217094227</v>
      </c>
      <c r="T85" s="200">
        <f t="shared" si="5"/>
        <v>11764.25150692358</v>
      </c>
      <c r="U85" s="200">
        <f t="shared" si="6"/>
        <v>1312014.5649802878</v>
      </c>
    </row>
    <row r="86" spans="1:21" x14ac:dyDescent="0.35">
      <c r="A86" s="197">
        <f t="shared" si="12"/>
        <v>47635</v>
      </c>
      <c r="B86" s="175">
        <v>66</v>
      </c>
      <c r="C86" s="164">
        <f t="shared" si="7"/>
        <v>865857.48264864448</v>
      </c>
      <c r="D86" s="198">
        <f t="shared" si="8"/>
        <v>2525.4176577252147</v>
      </c>
      <c r="E86" s="198">
        <f t="shared" si="9"/>
        <v>5083.9187539608174</v>
      </c>
      <c r="F86" s="198">
        <f t="shared" ref="F86:F149" si="14">D86+E86</f>
        <v>7609.3364116860321</v>
      </c>
      <c r="G86" s="198">
        <f t="shared" ref="G86:G149" si="15">C86-E86</f>
        <v>860773.56389468361</v>
      </c>
      <c r="O86" s="199">
        <f t="shared" si="13"/>
        <v>47635</v>
      </c>
      <c r="P86" s="155">
        <v>66</v>
      </c>
      <c r="Q86" s="165">
        <f t="shared" ref="Q86:Q149" si="16">U85</f>
        <v>1312014.5649802878</v>
      </c>
      <c r="R86" s="200">
        <f t="shared" si="10"/>
        <v>3826.7091478591715</v>
      </c>
      <c r="S86" s="200">
        <f t="shared" si="11"/>
        <v>7937.5423590644095</v>
      </c>
      <c r="T86" s="200">
        <f t="shared" ref="T86:T149" si="17">R86+S86</f>
        <v>11764.251506923581</v>
      </c>
      <c r="U86" s="200">
        <f t="shared" ref="U86:U149" si="18">Q86-S86</f>
        <v>1304077.0226212235</v>
      </c>
    </row>
    <row r="87" spans="1:21" x14ac:dyDescent="0.35">
      <c r="A87" s="197">
        <f t="shared" si="12"/>
        <v>47665</v>
      </c>
      <c r="B87" s="175">
        <v>67</v>
      </c>
      <c r="C87" s="164">
        <f t="shared" ref="C87:C150" si="19">G86</f>
        <v>860773.56389468361</v>
      </c>
      <c r="D87" s="198">
        <f t="shared" ref="D87:D150" si="20">IPMT($E$17/12,B87-1,$E$7-1,-$C$22,$E$16,0)</f>
        <v>2510.5895613594962</v>
      </c>
      <c r="E87" s="198">
        <f t="shared" ref="E87:E150" si="21">PPMT($E$17/12,B87-1,$E$7-1,-$C$22,$E$16,0)</f>
        <v>5098.7468503265363</v>
      </c>
      <c r="F87" s="198">
        <f t="shared" si="14"/>
        <v>7609.3364116860321</v>
      </c>
      <c r="G87" s="198">
        <f t="shared" si="15"/>
        <v>855674.81704435707</v>
      </c>
      <c r="O87" s="199">
        <f t="shared" si="13"/>
        <v>47665</v>
      </c>
      <c r="P87" s="155">
        <v>67</v>
      </c>
      <c r="Q87" s="165">
        <f t="shared" si="16"/>
        <v>1304077.0226212235</v>
      </c>
      <c r="R87" s="200">
        <f t="shared" ref="R87:R150" si="22">IPMT($S$16/12,P87-1,$S$7-1,-$Q$22,$S$15,0)</f>
        <v>3803.557982645234</v>
      </c>
      <c r="S87" s="200">
        <f t="shared" ref="S87:S150" si="23">PPMT($S$16/12,P87-1,$S$7-1,-$Q$22,$S$15,0)</f>
        <v>7960.6935242783484</v>
      </c>
      <c r="T87" s="200">
        <f t="shared" si="17"/>
        <v>11764.251506923581</v>
      </c>
      <c r="U87" s="200">
        <f t="shared" si="18"/>
        <v>1296116.3290969452</v>
      </c>
    </row>
    <row r="88" spans="1:21" x14ac:dyDescent="0.35">
      <c r="A88" s="197">
        <f t="shared" ref="A88:A151" si="24">EDATE(A87,1)</f>
        <v>47696</v>
      </c>
      <c r="B88" s="175">
        <v>68</v>
      </c>
      <c r="C88" s="164">
        <f t="shared" si="19"/>
        <v>855674.81704435707</v>
      </c>
      <c r="D88" s="198">
        <f t="shared" si="20"/>
        <v>2495.7182163793768</v>
      </c>
      <c r="E88" s="198">
        <f t="shared" si="21"/>
        <v>5113.6181953066553</v>
      </c>
      <c r="F88" s="198">
        <f t="shared" si="14"/>
        <v>7609.3364116860321</v>
      </c>
      <c r="G88" s="198">
        <f t="shared" si="15"/>
        <v>850561.19884905044</v>
      </c>
      <c r="O88" s="199">
        <f t="shared" ref="O88:O151" si="25">EDATE(O87,1)</f>
        <v>47696</v>
      </c>
      <c r="P88" s="155">
        <v>68</v>
      </c>
      <c r="Q88" s="165">
        <f t="shared" si="16"/>
        <v>1296116.3290969452</v>
      </c>
      <c r="R88" s="200">
        <f t="shared" si="22"/>
        <v>3780.3392931994217</v>
      </c>
      <c r="S88" s="200">
        <f t="shared" si="23"/>
        <v>7983.9122137241584</v>
      </c>
      <c r="T88" s="200">
        <f t="shared" si="17"/>
        <v>11764.25150692358</v>
      </c>
      <c r="U88" s="200">
        <f t="shared" si="18"/>
        <v>1288132.4168832211</v>
      </c>
    </row>
    <row r="89" spans="1:21" x14ac:dyDescent="0.35">
      <c r="A89" s="197">
        <f t="shared" si="24"/>
        <v>47727</v>
      </c>
      <c r="B89" s="175">
        <v>69</v>
      </c>
      <c r="C89" s="164">
        <f t="shared" si="19"/>
        <v>850561.19884905044</v>
      </c>
      <c r="D89" s="198">
        <f t="shared" si="20"/>
        <v>2480.803496643065</v>
      </c>
      <c r="E89" s="198">
        <f t="shared" si="21"/>
        <v>5128.5329150429661</v>
      </c>
      <c r="F89" s="198">
        <f t="shared" si="14"/>
        <v>7609.3364116860312</v>
      </c>
      <c r="G89" s="198">
        <f t="shared" si="15"/>
        <v>845432.6659340075</v>
      </c>
      <c r="O89" s="199">
        <f t="shared" si="25"/>
        <v>47727</v>
      </c>
      <c r="P89" s="155">
        <v>69</v>
      </c>
      <c r="Q89" s="165">
        <f t="shared" si="16"/>
        <v>1288132.4168832211</v>
      </c>
      <c r="R89" s="200">
        <f t="shared" si="22"/>
        <v>3757.0528825760589</v>
      </c>
      <c r="S89" s="200">
        <f t="shared" si="23"/>
        <v>8007.1986243475203</v>
      </c>
      <c r="T89" s="200">
        <f t="shared" si="17"/>
        <v>11764.25150692358</v>
      </c>
      <c r="U89" s="200">
        <f t="shared" si="18"/>
        <v>1280125.2182588736</v>
      </c>
    </row>
    <row r="90" spans="1:21" x14ac:dyDescent="0.35">
      <c r="A90" s="197">
        <f t="shared" si="24"/>
        <v>47757</v>
      </c>
      <c r="B90" s="175">
        <v>70</v>
      </c>
      <c r="C90" s="164">
        <f t="shared" si="19"/>
        <v>845432.6659340075</v>
      </c>
      <c r="D90" s="198">
        <f t="shared" si="20"/>
        <v>2465.8452756408569</v>
      </c>
      <c r="E90" s="198">
        <f t="shared" si="21"/>
        <v>5143.4911360451752</v>
      </c>
      <c r="F90" s="198">
        <f t="shared" si="14"/>
        <v>7609.3364116860321</v>
      </c>
      <c r="G90" s="198">
        <f t="shared" si="15"/>
        <v>840289.1747979623</v>
      </c>
      <c r="O90" s="199">
        <f t="shared" si="25"/>
        <v>47757</v>
      </c>
      <c r="P90" s="155">
        <v>70</v>
      </c>
      <c r="Q90" s="165">
        <f t="shared" si="16"/>
        <v>1280125.2182588736</v>
      </c>
      <c r="R90" s="200">
        <f t="shared" si="22"/>
        <v>3733.6985532550461</v>
      </c>
      <c r="S90" s="200">
        <f t="shared" si="23"/>
        <v>8030.5529536685344</v>
      </c>
      <c r="T90" s="200">
        <f t="shared" si="17"/>
        <v>11764.251506923581</v>
      </c>
      <c r="U90" s="200">
        <f t="shared" si="18"/>
        <v>1272094.6653052049</v>
      </c>
    </row>
    <row r="91" spans="1:21" x14ac:dyDescent="0.35">
      <c r="A91" s="197">
        <f t="shared" si="24"/>
        <v>47788</v>
      </c>
      <c r="B91" s="175">
        <v>71</v>
      </c>
      <c r="C91" s="164">
        <f t="shared" si="19"/>
        <v>840289.1747979623</v>
      </c>
      <c r="D91" s="198">
        <f t="shared" si="20"/>
        <v>2450.8434264940583</v>
      </c>
      <c r="E91" s="198">
        <f t="shared" si="21"/>
        <v>5158.4929851919733</v>
      </c>
      <c r="F91" s="198">
        <f t="shared" si="14"/>
        <v>7609.3364116860321</v>
      </c>
      <c r="G91" s="198">
        <f t="shared" si="15"/>
        <v>835130.68181277032</v>
      </c>
      <c r="O91" s="199">
        <f t="shared" si="25"/>
        <v>47788</v>
      </c>
      <c r="P91" s="155">
        <v>71</v>
      </c>
      <c r="Q91" s="165">
        <f t="shared" si="16"/>
        <v>1272094.6653052049</v>
      </c>
      <c r="R91" s="200">
        <f t="shared" si="22"/>
        <v>3710.2761071401796</v>
      </c>
      <c r="S91" s="200">
        <f t="shared" si="23"/>
        <v>8053.9753997834005</v>
      </c>
      <c r="T91" s="200">
        <f t="shared" si="17"/>
        <v>11764.25150692358</v>
      </c>
      <c r="U91" s="200">
        <f t="shared" si="18"/>
        <v>1264040.6899054216</v>
      </c>
    </row>
    <row r="92" spans="1:21" x14ac:dyDescent="0.35">
      <c r="A92" s="197">
        <f t="shared" si="24"/>
        <v>47818</v>
      </c>
      <c r="B92" s="175">
        <v>72</v>
      </c>
      <c r="C92" s="164">
        <f t="shared" si="19"/>
        <v>835130.68181277032</v>
      </c>
      <c r="D92" s="198">
        <f t="shared" si="20"/>
        <v>2435.7978219539154</v>
      </c>
      <c r="E92" s="198">
        <f t="shared" si="21"/>
        <v>5173.5385897321166</v>
      </c>
      <c r="F92" s="198">
        <f t="shared" si="14"/>
        <v>7609.3364116860321</v>
      </c>
      <c r="G92" s="198">
        <f t="shared" si="15"/>
        <v>829957.14322303818</v>
      </c>
      <c r="O92" s="199">
        <f t="shared" si="25"/>
        <v>47818</v>
      </c>
      <c r="P92" s="155">
        <v>72</v>
      </c>
      <c r="Q92" s="165">
        <f t="shared" si="16"/>
        <v>1264040.6899054216</v>
      </c>
      <c r="R92" s="200">
        <f t="shared" si="22"/>
        <v>3686.7853455574777</v>
      </c>
      <c r="S92" s="200">
        <f t="shared" si="23"/>
        <v>8077.4661613661037</v>
      </c>
      <c r="T92" s="200">
        <f t="shared" si="17"/>
        <v>11764.251506923581</v>
      </c>
      <c r="U92" s="200">
        <f t="shared" si="18"/>
        <v>1255963.2237440555</v>
      </c>
    </row>
    <row r="93" spans="1:21" x14ac:dyDescent="0.35">
      <c r="A93" s="197">
        <f t="shared" si="24"/>
        <v>47849</v>
      </c>
      <c r="B93" s="175">
        <v>73</v>
      </c>
      <c r="C93" s="164">
        <f t="shared" si="19"/>
        <v>829957.14322303818</v>
      </c>
      <c r="D93" s="198">
        <f t="shared" si="20"/>
        <v>2420.70833440053</v>
      </c>
      <c r="E93" s="198">
        <f t="shared" si="21"/>
        <v>5188.6280772855016</v>
      </c>
      <c r="F93" s="198">
        <f t="shared" si="14"/>
        <v>7609.3364116860321</v>
      </c>
      <c r="G93" s="198">
        <f t="shared" si="15"/>
        <v>824768.5151457527</v>
      </c>
      <c r="O93" s="199">
        <f t="shared" si="25"/>
        <v>47849</v>
      </c>
      <c r="P93" s="155">
        <v>73</v>
      </c>
      <c r="Q93" s="165">
        <f t="shared" si="16"/>
        <v>1255963.2237440555</v>
      </c>
      <c r="R93" s="200">
        <f t="shared" si="22"/>
        <v>3663.2260692534933</v>
      </c>
      <c r="S93" s="200">
        <f t="shared" si="23"/>
        <v>8101.0254376700868</v>
      </c>
      <c r="T93" s="200">
        <f t="shared" si="17"/>
        <v>11764.25150692358</v>
      </c>
      <c r="U93" s="200">
        <f t="shared" si="18"/>
        <v>1247862.1983063854</v>
      </c>
    </row>
    <row r="94" spans="1:21" x14ac:dyDescent="0.35">
      <c r="A94" s="197">
        <f t="shared" si="24"/>
        <v>47880</v>
      </c>
      <c r="B94" s="175">
        <v>74</v>
      </c>
      <c r="C94" s="164">
        <f t="shared" si="19"/>
        <v>824768.5151457527</v>
      </c>
      <c r="D94" s="198">
        <f t="shared" si="20"/>
        <v>2405.5748358417804</v>
      </c>
      <c r="E94" s="198">
        <f t="shared" si="21"/>
        <v>5203.7615758442516</v>
      </c>
      <c r="F94" s="198">
        <f t="shared" si="14"/>
        <v>7609.3364116860321</v>
      </c>
      <c r="G94" s="198">
        <f t="shared" si="15"/>
        <v>819564.75356990844</v>
      </c>
      <c r="O94" s="199">
        <f t="shared" si="25"/>
        <v>47880</v>
      </c>
      <c r="P94" s="155">
        <v>74</v>
      </c>
      <c r="Q94" s="165">
        <f t="shared" si="16"/>
        <v>1247862.1983063854</v>
      </c>
      <c r="R94" s="200">
        <f t="shared" si="22"/>
        <v>3639.5980783936225</v>
      </c>
      <c r="S94" s="200">
        <f t="shared" si="23"/>
        <v>8124.6534285299585</v>
      </c>
      <c r="T94" s="200">
        <f t="shared" si="17"/>
        <v>11764.251506923581</v>
      </c>
      <c r="U94" s="200">
        <f t="shared" si="18"/>
        <v>1239737.5448778556</v>
      </c>
    </row>
    <row r="95" spans="1:21" x14ac:dyDescent="0.35">
      <c r="A95" s="197">
        <f t="shared" si="24"/>
        <v>47908</v>
      </c>
      <c r="B95" s="175">
        <v>75</v>
      </c>
      <c r="C95" s="164">
        <f t="shared" si="19"/>
        <v>819564.75356990844</v>
      </c>
      <c r="D95" s="198">
        <f t="shared" si="20"/>
        <v>2390.3971979122348</v>
      </c>
      <c r="E95" s="198">
        <f t="shared" si="21"/>
        <v>5218.9392137737968</v>
      </c>
      <c r="F95" s="198">
        <f t="shared" si="14"/>
        <v>7609.3364116860321</v>
      </c>
      <c r="G95" s="198">
        <f t="shared" si="15"/>
        <v>814345.81435613462</v>
      </c>
      <c r="O95" s="199">
        <f t="shared" si="25"/>
        <v>47908</v>
      </c>
      <c r="P95" s="155">
        <v>75</v>
      </c>
      <c r="Q95" s="165">
        <f t="shared" si="16"/>
        <v>1239737.5448778556</v>
      </c>
      <c r="R95" s="200">
        <f t="shared" si="22"/>
        <v>3615.90117256041</v>
      </c>
      <c r="S95" s="200">
        <f t="shared" si="23"/>
        <v>8148.350334363171</v>
      </c>
      <c r="T95" s="200">
        <f t="shared" si="17"/>
        <v>11764.251506923581</v>
      </c>
      <c r="U95" s="200">
        <f t="shared" si="18"/>
        <v>1231589.1945434925</v>
      </c>
    </row>
    <row r="96" spans="1:21" x14ac:dyDescent="0.35">
      <c r="A96" s="197">
        <f t="shared" si="24"/>
        <v>47939</v>
      </c>
      <c r="B96" s="175">
        <v>76</v>
      </c>
      <c r="C96" s="164">
        <f t="shared" si="19"/>
        <v>814345.81435613462</v>
      </c>
      <c r="D96" s="198">
        <f t="shared" si="20"/>
        <v>2375.1752918720613</v>
      </c>
      <c r="E96" s="198">
        <f t="shared" si="21"/>
        <v>5234.1611198139708</v>
      </c>
      <c r="F96" s="198">
        <f t="shared" si="14"/>
        <v>7609.3364116860321</v>
      </c>
      <c r="G96" s="198">
        <f t="shared" si="15"/>
        <v>809111.65323632071</v>
      </c>
      <c r="O96" s="199">
        <f t="shared" si="25"/>
        <v>47939</v>
      </c>
      <c r="P96" s="155">
        <v>76</v>
      </c>
      <c r="Q96" s="165">
        <f t="shared" si="16"/>
        <v>1231589.1945434925</v>
      </c>
      <c r="R96" s="200">
        <f t="shared" si="22"/>
        <v>3592.1351507518511</v>
      </c>
      <c r="S96" s="200">
        <f t="shared" si="23"/>
        <v>8172.1163561717312</v>
      </c>
      <c r="T96" s="200">
        <f t="shared" si="17"/>
        <v>11764.251506923581</v>
      </c>
      <c r="U96" s="200">
        <f t="shared" si="18"/>
        <v>1223417.0781873208</v>
      </c>
    </row>
    <row r="97" spans="1:21" x14ac:dyDescent="0.35">
      <c r="A97" s="197">
        <f t="shared" si="24"/>
        <v>47969</v>
      </c>
      <c r="B97" s="175">
        <v>77</v>
      </c>
      <c r="C97" s="164">
        <f t="shared" si="19"/>
        <v>809111.65323632071</v>
      </c>
      <c r="D97" s="198">
        <f t="shared" si="20"/>
        <v>2359.9089886059373</v>
      </c>
      <c r="E97" s="198">
        <f t="shared" si="21"/>
        <v>5249.4274230800957</v>
      </c>
      <c r="F97" s="198">
        <f t="shared" si="14"/>
        <v>7609.336411686033</v>
      </c>
      <c r="G97" s="198">
        <f t="shared" si="15"/>
        <v>803862.22581324063</v>
      </c>
      <c r="O97" s="199">
        <f t="shared" si="25"/>
        <v>47969</v>
      </c>
      <c r="P97" s="155">
        <v>77</v>
      </c>
      <c r="Q97" s="165">
        <f t="shared" si="16"/>
        <v>1223417.0781873208</v>
      </c>
      <c r="R97" s="200">
        <f t="shared" si="22"/>
        <v>3568.2998113796834</v>
      </c>
      <c r="S97" s="200">
        <f t="shared" si="23"/>
        <v>8195.9516955438976</v>
      </c>
      <c r="T97" s="200">
        <f t="shared" si="17"/>
        <v>11764.251506923581</v>
      </c>
      <c r="U97" s="200">
        <f t="shared" si="18"/>
        <v>1215221.1264917769</v>
      </c>
    </row>
    <row r="98" spans="1:21" x14ac:dyDescent="0.35">
      <c r="A98" s="197">
        <f t="shared" si="24"/>
        <v>48000</v>
      </c>
      <c r="B98" s="175">
        <v>78</v>
      </c>
      <c r="C98" s="164">
        <f t="shared" si="19"/>
        <v>803862.22581324063</v>
      </c>
      <c r="D98" s="198">
        <f t="shared" si="20"/>
        <v>2344.5981586219536</v>
      </c>
      <c r="E98" s="198">
        <f t="shared" si="21"/>
        <v>5264.7382530640789</v>
      </c>
      <c r="F98" s="198">
        <f t="shared" si="14"/>
        <v>7609.3364116860321</v>
      </c>
      <c r="G98" s="198">
        <f t="shared" si="15"/>
        <v>798597.48756017652</v>
      </c>
      <c r="O98" s="199">
        <f t="shared" si="25"/>
        <v>48000</v>
      </c>
      <c r="P98" s="155">
        <v>78</v>
      </c>
      <c r="Q98" s="165">
        <f t="shared" si="16"/>
        <v>1215221.1264917769</v>
      </c>
      <c r="R98" s="200">
        <f t="shared" si="22"/>
        <v>3544.3949522676799</v>
      </c>
      <c r="S98" s="200">
        <f t="shared" si="23"/>
        <v>8219.8565546559003</v>
      </c>
      <c r="T98" s="200">
        <f t="shared" si="17"/>
        <v>11764.25150692358</v>
      </c>
      <c r="U98" s="200">
        <f t="shared" si="18"/>
        <v>1207001.2699371211</v>
      </c>
    </row>
    <row r="99" spans="1:21" x14ac:dyDescent="0.35">
      <c r="A99" s="197">
        <f t="shared" si="24"/>
        <v>48030</v>
      </c>
      <c r="B99" s="175">
        <v>79</v>
      </c>
      <c r="C99" s="164">
        <f t="shared" si="19"/>
        <v>798597.48756017652</v>
      </c>
      <c r="D99" s="198">
        <f t="shared" si="20"/>
        <v>2329.2426720505168</v>
      </c>
      <c r="E99" s="198">
        <f t="shared" si="21"/>
        <v>5280.0937396355157</v>
      </c>
      <c r="F99" s="198">
        <f t="shared" si="14"/>
        <v>7609.3364116860321</v>
      </c>
      <c r="G99" s="198">
        <f t="shared" si="15"/>
        <v>793317.39382054098</v>
      </c>
      <c r="O99" s="199">
        <f t="shared" si="25"/>
        <v>48030</v>
      </c>
      <c r="P99" s="155">
        <v>79</v>
      </c>
      <c r="Q99" s="165">
        <f t="shared" si="16"/>
        <v>1207001.2699371211</v>
      </c>
      <c r="R99" s="200">
        <f t="shared" si="22"/>
        <v>3520.4203706499338</v>
      </c>
      <c r="S99" s="200">
        <f t="shared" si="23"/>
        <v>8243.8311362736476</v>
      </c>
      <c r="T99" s="200">
        <f t="shared" si="17"/>
        <v>11764.251506923581</v>
      </c>
      <c r="U99" s="200">
        <f t="shared" si="18"/>
        <v>1198757.4388008474</v>
      </c>
    </row>
    <row r="100" spans="1:21" x14ac:dyDescent="0.35">
      <c r="A100" s="197">
        <f t="shared" si="24"/>
        <v>48061</v>
      </c>
      <c r="B100" s="175">
        <v>80</v>
      </c>
      <c r="C100" s="164">
        <f t="shared" si="19"/>
        <v>793317.39382054098</v>
      </c>
      <c r="D100" s="198">
        <f t="shared" si="20"/>
        <v>2313.8423986432467</v>
      </c>
      <c r="E100" s="198">
        <f t="shared" si="21"/>
        <v>5295.4940130427858</v>
      </c>
      <c r="F100" s="198">
        <f t="shared" si="14"/>
        <v>7609.3364116860321</v>
      </c>
      <c r="G100" s="198">
        <f t="shared" si="15"/>
        <v>788021.89980749821</v>
      </c>
      <c r="O100" s="199">
        <f t="shared" si="25"/>
        <v>48061</v>
      </c>
      <c r="P100" s="155">
        <v>80</v>
      </c>
      <c r="Q100" s="165">
        <f t="shared" si="16"/>
        <v>1198757.4388008474</v>
      </c>
      <c r="R100" s="200">
        <f t="shared" si="22"/>
        <v>3496.3758631691358</v>
      </c>
      <c r="S100" s="200">
        <f t="shared" si="23"/>
        <v>8267.8756437544453</v>
      </c>
      <c r="T100" s="200">
        <f t="shared" si="17"/>
        <v>11764.251506923581</v>
      </c>
      <c r="U100" s="200">
        <f t="shared" si="18"/>
        <v>1190489.563157093</v>
      </c>
    </row>
    <row r="101" spans="1:21" x14ac:dyDescent="0.35">
      <c r="A101" s="197">
        <f t="shared" si="24"/>
        <v>48092</v>
      </c>
      <c r="B101" s="175">
        <v>81</v>
      </c>
      <c r="C101" s="164">
        <f t="shared" si="19"/>
        <v>788021.89980749821</v>
      </c>
      <c r="D101" s="198">
        <f t="shared" si="20"/>
        <v>2298.3972077718718</v>
      </c>
      <c r="E101" s="198">
        <f t="shared" si="21"/>
        <v>5310.9392039141603</v>
      </c>
      <c r="F101" s="198">
        <f t="shared" si="14"/>
        <v>7609.3364116860321</v>
      </c>
      <c r="G101" s="198">
        <f t="shared" si="15"/>
        <v>782710.96060358407</v>
      </c>
      <c r="O101" s="199">
        <f t="shared" si="25"/>
        <v>48092</v>
      </c>
      <c r="P101" s="155">
        <v>81</v>
      </c>
      <c r="Q101" s="165">
        <f t="shared" si="16"/>
        <v>1190489.563157093</v>
      </c>
      <c r="R101" s="200">
        <f t="shared" si="22"/>
        <v>3472.2612258748522</v>
      </c>
      <c r="S101" s="200">
        <f t="shared" si="23"/>
        <v>8291.9902810487292</v>
      </c>
      <c r="T101" s="200">
        <f t="shared" si="17"/>
        <v>11764.251506923581</v>
      </c>
      <c r="U101" s="200">
        <f t="shared" si="18"/>
        <v>1182197.5728760443</v>
      </c>
    </row>
    <row r="102" spans="1:21" x14ac:dyDescent="0.35">
      <c r="A102" s="197">
        <f t="shared" si="24"/>
        <v>48122</v>
      </c>
      <c r="B102" s="175">
        <v>82</v>
      </c>
      <c r="C102" s="164">
        <f t="shared" si="19"/>
        <v>782710.96060358407</v>
      </c>
      <c r="D102" s="198">
        <f t="shared" si="20"/>
        <v>2282.9069684271221</v>
      </c>
      <c r="E102" s="198">
        <f t="shared" si="21"/>
        <v>5326.4294432589095</v>
      </c>
      <c r="F102" s="198">
        <f t="shared" si="14"/>
        <v>7609.3364116860321</v>
      </c>
      <c r="G102" s="198">
        <f t="shared" si="15"/>
        <v>777384.53116032516</v>
      </c>
      <c r="O102" s="199">
        <f t="shared" si="25"/>
        <v>48122</v>
      </c>
      <c r="P102" s="155">
        <v>82</v>
      </c>
      <c r="Q102" s="165">
        <f t="shared" si="16"/>
        <v>1182197.5728760443</v>
      </c>
      <c r="R102" s="200">
        <f t="shared" si="22"/>
        <v>3448.0762542217935</v>
      </c>
      <c r="S102" s="200">
        <f t="shared" si="23"/>
        <v>8316.175252701787</v>
      </c>
      <c r="T102" s="200">
        <f t="shared" si="17"/>
        <v>11764.251506923581</v>
      </c>
      <c r="U102" s="200">
        <f t="shared" si="18"/>
        <v>1173881.3976233425</v>
      </c>
    </row>
    <row r="103" spans="1:21" x14ac:dyDescent="0.35">
      <c r="A103" s="197">
        <f t="shared" si="24"/>
        <v>48153</v>
      </c>
      <c r="B103" s="175">
        <v>83</v>
      </c>
      <c r="C103" s="164">
        <f t="shared" si="19"/>
        <v>777384.53116032516</v>
      </c>
      <c r="D103" s="198">
        <f t="shared" si="20"/>
        <v>2267.371549217617</v>
      </c>
      <c r="E103" s="198">
        <f t="shared" si="21"/>
        <v>5341.964862468415</v>
      </c>
      <c r="F103" s="198">
        <f t="shared" si="14"/>
        <v>7609.3364116860321</v>
      </c>
      <c r="G103" s="198">
        <f t="shared" si="15"/>
        <v>772042.56629785674</v>
      </c>
      <c r="O103" s="199">
        <f t="shared" si="25"/>
        <v>48153</v>
      </c>
      <c r="P103" s="155">
        <v>83</v>
      </c>
      <c r="Q103" s="165">
        <f t="shared" si="16"/>
        <v>1173881.3976233425</v>
      </c>
      <c r="R103" s="200">
        <f t="shared" si="22"/>
        <v>3423.8207430680795</v>
      </c>
      <c r="S103" s="200">
        <f t="shared" si="23"/>
        <v>8340.4307638555001</v>
      </c>
      <c r="T103" s="200">
        <f t="shared" si="17"/>
        <v>11764.25150692358</v>
      </c>
      <c r="U103" s="200">
        <f t="shared" si="18"/>
        <v>1165540.9668594869</v>
      </c>
    </row>
    <row r="104" spans="1:21" x14ac:dyDescent="0.35">
      <c r="A104" s="197">
        <f t="shared" si="24"/>
        <v>48183</v>
      </c>
      <c r="B104" s="175">
        <v>84</v>
      </c>
      <c r="C104" s="164">
        <f t="shared" si="19"/>
        <v>772042.56629785674</v>
      </c>
      <c r="D104" s="198">
        <f t="shared" si="20"/>
        <v>2251.7908183687509</v>
      </c>
      <c r="E104" s="198">
        <f t="shared" si="21"/>
        <v>5357.5455933172816</v>
      </c>
      <c r="F104" s="198">
        <f t="shared" si="14"/>
        <v>7609.3364116860321</v>
      </c>
      <c r="G104" s="198">
        <f t="shared" si="15"/>
        <v>766685.02070453949</v>
      </c>
      <c r="O104" s="199">
        <f t="shared" si="25"/>
        <v>48183</v>
      </c>
      <c r="P104" s="155">
        <v>84</v>
      </c>
      <c r="Q104" s="165">
        <f t="shared" si="16"/>
        <v>1165540.9668594869</v>
      </c>
      <c r="R104" s="200">
        <f t="shared" si="22"/>
        <v>3399.4944866735013</v>
      </c>
      <c r="S104" s="200">
        <f t="shared" si="23"/>
        <v>8364.757020250081</v>
      </c>
      <c r="T104" s="200">
        <f t="shared" si="17"/>
        <v>11764.251506923581</v>
      </c>
      <c r="U104" s="200">
        <f t="shared" si="18"/>
        <v>1157176.2098392367</v>
      </c>
    </row>
    <row r="105" spans="1:21" x14ac:dyDescent="0.35">
      <c r="A105" s="197">
        <f t="shared" si="24"/>
        <v>48214</v>
      </c>
      <c r="B105" s="175">
        <v>85</v>
      </c>
      <c r="C105" s="164">
        <f t="shared" si="19"/>
        <v>766685.02070453949</v>
      </c>
      <c r="D105" s="198">
        <f t="shared" si="20"/>
        <v>2236.1646437215754</v>
      </c>
      <c r="E105" s="198">
        <f t="shared" si="21"/>
        <v>5373.1717679644562</v>
      </c>
      <c r="F105" s="198">
        <f t="shared" si="14"/>
        <v>7609.3364116860321</v>
      </c>
      <c r="G105" s="198">
        <f t="shared" si="15"/>
        <v>761311.848936575</v>
      </c>
      <c r="O105" s="199">
        <f t="shared" si="25"/>
        <v>48214</v>
      </c>
      <c r="P105" s="155">
        <v>85</v>
      </c>
      <c r="Q105" s="165">
        <f t="shared" si="16"/>
        <v>1157176.2098392367</v>
      </c>
      <c r="R105" s="200">
        <f t="shared" si="22"/>
        <v>3375.0972786977718</v>
      </c>
      <c r="S105" s="200">
        <f t="shared" si="23"/>
        <v>8389.1542282258088</v>
      </c>
      <c r="T105" s="200">
        <f t="shared" si="17"/>
        <v>11764.251506923581</v>
      </c>
      <c r="U105" s="200">
        <f t="shared" si="18"/>
        <v>1148787.0556110109</v>
      </c>
    </row>
    <row r="106" spans="1:21" x14ac:dyDescent="0.35">
      <c r="A106" s="197">
        <f t="shared" si="24"/>
        <v>48245</v>
      </c>
      <c r="B106" s="175">
        <v>86</v>
      </c>
      <c r="C106" s="164">
        <f t="shared" si="19"/>
        <v>761311.848936575</v>
      </c>
      <c r="D106" s="198">
        <f t="shared" si="20"/>
        <v>2220.4928927316787</v>
      </c>
      <c r="E106" s="198">
        <f t="shared" si="21"/>
        <v>5388.8435189543534</v>
      </c>
      <c r="F106" s="198">
        <f t="shared" si="14"/>
        <v>7609.3364116860321</v>
      </c>
      <c r="G106" s="198">
        <f t="shared" si="15"/>
        <v>755923.00541762065</v>
      </c>
      <c r="O106" s="199">
        <f t="shared" si="25"/>
        <v>48245</v>
      </c>
      <c r="P106" s="155">
        <v>86</v>
      </c>
      <c r="Q106" s="165">
        <f t="shared" si="16"/>
        <v>1148787.0556110109</v>
      </c>
      <c r="R106" s="200">
        <f t="shared" si="22"/>
        <v>3350.6289121987797</v>
      </c>
      <c r="S106" s="200">
        <f t="shared" si="23"/>
        <v>8413.6225947248022</v>
      </c>
      <c r="T106" s="200">
        <f t="shared" si="17"/>
        <v>11764.251506923581</v>
      </c>
      <c r="U106" s="200">
        <f t="shared" si="18"/>
        <v>1140373.433016286</v>
      </c>
    </row>
    <row r="107" spans="1:21" x14ac:dyDescent="0.35">
      <c r="A107" s="197">
        <f t="shared" si="24"/>
        <v>48274</v>
      </c>
      <c r="B107" s="175">
        <v>87</v>
      </c>
      <c r="C107" s="164">
        <f t="shared" si="19"/>
        <v>755923.00541762065</v>
      </c>
      <c r="D107" s="198">
        <f t="shared" si="20"/>
        <v>2204.7754324680618</v>
      </c>
      <c r="E107" s="198">
        <f t="shared" si="21"/>
        <v>5404.5609792179712</v>
      </c>
      <c r="F107" s="198">
        <f t="shared" si="14"/>
        <v>7609.336411686033</v>
      </c>
      <c r="G107" s="198">
        <f t="shared" si="15"/>
        <v>750518.44443840266</v>
      </c>
      <c r="O107" s="199">
        <f t="shared" si="25"/>
        <v>48274</v>
      </c>
      <c r="P107" s="155">
        <v>87</v>
      </c>
      <c r="Q107" s="165">
        <f t="shared" si="16"/>
        <v>1140373.433016286</v>
      </c>
      <c r="R107" s="200">
        <f t="shared" si="22"/>
        <v>3326.0891796308324</v>
      </c>
      <c r="S107" s="200">
        <f t="shared" si="23"/>
        <v>8438.16232729275</v>
      </c>
      <c r="T107" s="200">
        <f t="shared" si="17"/>
        <v>11764.251506923581</v>
      </c>
      <c r="U107" s="200">
        <f t="shared" si="18"/>
        <v>1131935.2706889932</v>
      </c>
    </row>
    <row r="108" spans="1:21" x14ac:dyDescent="0.35">
      <c r="A108" s="197">
        <f t="shared" si="24"/>
        <v>48305</v>
      </c>
      <c r="B108" s="175">
        <v>88</v>
      </c>
      <c r="C108" s="164">
        <f t="shared" si="19"/>
        <v>750518.44443840266</v>
      </c>
      <c r="D108" s="198">
        <f t="shared" si="20"/>
        <v>2189.0121296120096</v>
      </c>
      <c r="E108" s="198">
        <f t="shared" si="21"/>
        <v>5420.3242820740224</v>
      </c>
      <c r="F108" s="198">
        <f t="shared" si="14"/>
        <v>7609.3364116860321</v>
      </c>
      <c r="G108" s="198">
        <f t="shared" si="15"/>
        <v>745098.12015632866</v>
      </c>
      <c r="O108" s="199">
        <f t="shared" si="25"/>
        <v>48305</v>
      </c>
      <c r="P108" s="155">
        <v>88</v>
      </c>
      <c r="Q108" s="165">
        <f t="shared" si="16"/>
        <v>1131935.2706889932</v>
      </c>
      <c r="R108" s="200">
        <f t="shared" si="22"/>
        <v>3301.4778728428946</v>
      </c>
      <c r="S108" s="200">
        <f t="shared" si="23"/>
        <v>8462.773634080686</v>
      </c>
      <c r="T108" s="200">
        <f t="shared" si="17"/>
        <v>11764.251506923581</v>
      </c>
      <c r="U108" s="200">
        <f t="shared" si="18"/>
        <v>1123472.4970549124</v>
      </c>
    </row>
    <row r="109" spans="1:21" x14ac:dyDescent="0.35">
      <c r="A109" s="197">
        <f t="shared" si="24"/>
        <v>48335</v>
      </c>
      <c r="B109" s="175">
        <v>89</v>
      </c>
      <c r="C109" s="164">
        <f t="shared" si="19"/>
        <v>745098.12015632866</v>
      </c>
      <c r="D109" s="198">
        <f t="shared" si="20"/>
        <v>2173.2028504559598</v>
      </c>
      <c r="E109" s="198">
        <f t="shared" si="21"/>
        <v>5436.1335612300718</v>
      </c>
      <c r="F109" s="198">
        <f t="shared" si="14"/>
        <v>7609.3364116860321</v>
      </c>
      <c r="G109" s="198">
        <f t="shared" si="15"/>
        <v>739661.98659509863</v>
      </c>
      <c r="O109" s="199">
        <f t="shared" si="25"/>
        <v>48335</v>
      </c>
      <c r="P109" s="155">
        <v>89</v>
      </c>
      <c r="Q109" s="165">
        <f t="shared" si="16"/>
        <v>1123472.4970549124</v>
      </c>
      <c r="R109" s="200">
        <f t="shared" si="22"/>
        <v>3276.7947830768258</v>
      </c>
      <c r="S109" s="200">
        <f t="shared" si="23"/>
        <v>8487.4567238467534</v>
      </c>
      <c r="T109" s="200">
        <f t="shared" si="17"/>
        <v>11764.25150692358</v>
      </c>
      <c r="U109" s="200">
        <f t="shared" si="18"/>
        <v>1114985.0403310657</v>
      </c>
    </row>
    <row r="110" spans="1:21" x14ac:dyDescent="0.35">
      <c r="A110" s="197">
        <f t="shared" si="24"/>
        <v>48366</v>
      </c>
      <c r="B110" s="175">
        <v>90</v>
      </c>
      <c r="C110" s="164">
        <f t="shared" si="19"/>
        <v>739661.98659509863</v>
      </c>
      <c r="D110" s="198">
        <f t="shared" si="20"/>
        <v>2157.3474609023729</v>
      </c>
      <c r="E110" s="198">
        <f t="shared" si="21"/>
        <v>5451.9889507836597</v>
      </c>
      <c r="F110" s="198">
        <f t="shared" si="14"/>
        <v>7609.3364116860321</v>
      </c>
      <c r="G110" s="198">
        <f t="shared" si="15"/>
        <v>734209.99764431501</v>
      </c>
      <c r="O110" s="199">
        <f t="shared" si="25"/>
        <v>48366</v>
      </c>
      <c r="P110" s="155">
        <v>90</v>
      </c>
      <c r="Q110" s="165">
        <f t="shared" si="16"/>
        <v>1114985.0403310657</v>
      </c>
      <c r="R110" s="200">
        <f t="shared" si="22"/>
        <v>3252.0397009656072</v>
      </c>
      <c r="S110" s="200">
        <f t="shared" si="23"/>
        <v>8512.2118059579752</v>
      </c>
      <c r="T110" s="200">
        <f t="shared" si="17"/>
        <v>11764.251506923581</v>
      </c>
      <c r="U110" s="200">
        <f t="shared" si="18"/>
        <v>1106472.8285251076</v>
      </c>
    </row>
    <row r="111" spans="1:21" x14ac:dyDescent="0.35">
      <c r="A111" s="197">
        <f t="shared" si="24"/>
        <v>48396</v>
      </c>
      <c r="B111" s="175">
        <v>91</v>
      </c>
      <c r="C111" s="164">
        <f t="shared" si="19"/>
        <v>734209.99764431501</v>
      </c>
      <c r="D111" s="198">
        <f t="shared" si="20"/>
        <v>2141.4458264625873</v>
      </c>
      <c r="E111" s="198">
        <f t="shared" si="21"/>
        <v>5467.8905852234457</v>
      </c>
      <c r="F111" s="198">
        <f t="shared" si="14"/>
        <v>7609.336411686033</v>
      </c>
      <c r="G111" s="198">
        <f t="shared" si="15"/>
        <v>728742.10705909156</v>
      </c>
      <c r="O111" s="199">
        <f t="shared" si="25"/>
        <v>48396</v>
      </c>
      <c r="P111" s="155">
        <v>91</v>
      </c>
      <c r="Q111" s="165">
        <f t="shared" si="16"/>
        <v>1106472.8285251076</v>
      </c>
      <c r="R111" s="200">
        <f t="shared" si="22"/>
        <v>3227.2124165315631</v>
      </c>
      <c r="S111" s="200">
        <f t="shared" si="23"/>
        <v>8537.0390903920179</v>
      </c>
      <c r="T111" s="200">
        <f t="shared" si="17"/>
        <v>11764.251506923581</v>
      </c>
      <c r="U111" s="200">
        <f t="shared" si="18"/>
        <v>1097935.7894347156</v>
      </c>
    </row>
    <row r="112" spans="1:21" x14ac:dyDescent="0.35">
      <c r="A112" s="197">
        <f t="shared" si="24"/>
        <v>48427</v>
      </c>
      <c r="B112" s="175">
        <v>92</v>
      </c>
      <c r="C112" s="164">
        <f t="shared" si="19"/>
        <v>728742.10705909156</v>
      </c>
      <c r="D112" s="198">
        <f t="shared" si="20"/>
        <v>2125.4978122556854</v>
      </c>
      <c r="E112" s="198">
        <f t="shared" si="21"/>
        <v>5483.8385994303471</v>
      </c>
      <c r="F112" s="198">
        <f t="shared" si="14"/>
        <v>7609.3364116860321</v>
      </c>
      <c r="G112" s="198">
        <f t="shared" si="15"/>
        <v>723258.26845966117</v>
      </c>
      <c r="O112" s="199">
        <f t="shared" si="25"/>
        <v>48427</v>
      </c>
      <c r="P112" s="155">
        <v>92</v>
      </c>
      <c r="Q112" s="165">
        <f t="shared" si="16"/>
        <v>1097935.7894347156</v>
      </c>
      <c r="R112" s="200">
        <f t="shared" si="22"/>
        <v>3202.3127191845861</v>
      </c>
      <c r="S112" s="200">
        <f t="shared" si="23"/>
        <v>8561.9387877389945</v>
      </c>
      <c r="T112" s="200">
        <f t="shared" si="17"/>
        <v>11764.251506923581</v>
      </c>
      <c r="U112" s="200">
        <f t="shared" si="18"/>
        <v>1089373.8506469766</v>
      </c>
    </row>
    <row r="113" spans="1:21" x14ac:dyDescent="0.35">
      <c r="A113" s="197">
        <f t="shared" si="24"/>
        <v>48458</v>
      </c>
      <c r="B113" s="175">
        <v>93</v>
      </c>
      <c r="C113" s="164">
        <f t="shared" si="19"/>
        <v>723258.26845966117</v>
      </c>
      <c r="D113" s="198">
        <f t="shared" si="20"/>
        <v>2109.5032830073465</v>
      </c>
      <c r="E113" s="198">
        <f t="shared" si="21"/>
        <v>5499.8331286786852</v>
      </c>
      <c r="F113" s="198">
        <f t="shared" si="14"/>
        <v>7609.3364116860321</v>
      </c>
      <c r="G113" s="198">
        <f t="shared" si="15"/>
        <v>717758.43533098244</v>
      </c>
      <c r="O113" s="199">
        <f t="shared" si="25"/>
        <v>48458</v>
      </c>
      <c r="P113" s="155">
        <v>93</v>
      </c>
      <c r="Q113" s="165">
        <f t="shared" si="16"/>
        <v>1089373.8506469766</v>
      </c>
      <c r="R113" s="200">
        <f t="shared" si="22"/>
        <v>3177.340397720347</v>
      </c>
      <c r="S113" s="200">
        <f t="shared" si="23"/>
        <v>8586.9111092032326</v>
      </c>
      <c r="T113" s="200">
        <f t="shared" si="17"/>
        <v>11764.25150692358</v>
      </c>
      <c r="U113" s="200">
        <f t="shared" si="18"/>
        <v>1080786.9395377734</v>
      </c>
    </row>
    <row r="114" spans="1:21" x14ac:dyDescent="0.35">
      <c r="A114" s="197">
        <f t="shared" si="24"/>
        <v>48488</v>
      </c>
      <c r="B114" s="175">
        <v>94</v>
      </c>
      <c r="C114" s="164">
        <f t="shared" si="19"/>
        <v>717758.43533098244</v>
      </c>
      <c r="D114" s="198">
        <f t="shared" si="20"/>
        <v>2093.462103048701</v>
      </c>
      <c r="E114" s="198">
        <f t="shared" si="21"/>
        <v>5515.8743086373315</v>
      </c>
      <c r="F114" s="198">
        <f t="shared" si="14"/>
        <v>7609.3364116860321</v>
      </c>
      <c r="G114" s="198">
        <f t="shared" si="15"/>
        <v>712242.56102234509</v>
      </c>
      <c r="O114" s="199">
        <f t="shared" si="25"/>
        <v>48488</v>
      </c>
      <c r="P114" s="155">
        <v>94</v>
      </c>
      <c r="Q114" s="165">
        <f t="shared" si="16"/>
        <v>1080786.9395377734</v>
      </c>
      <c r="R114" s="200">
        <f t="shared" si="22"/>
        <v>3152.2952403185045</v>
      </c>
      <c r="S114" s="200">
        <f t="shared" si="23"/>
        <v>8611.956266605077</v>
      </c>
      <c r="T114" s="200">
        <f t="shared" si="17"/>
        <v>11764.251506923581</v>
      </c>
      <c r="U114" s="200">
        <f t="shared" si="18"/>
        <v>1072174.9832711683</v>
      </c>
    </row>
    <row r="115" spans="1:21" x14ac:dyDescent="0.35">
      <c r="A115" s="197">
        <f t="shared" si="24"/>
        <v>48519</v>
      </c>
      <c r="B115" s="175">
        <v>95</v>
      </c>
      <c r="C115" s="164">
        <f t="shared" si="19"/>
        <v>712242.56102234509</v>
      </c>
      <c r="D115" s="198">
        <f t="shared" si="20"/>
        <v>2077.3741363151748</v>
      </c>
      <c r="E115" s="198">
        <f t="shared" si="21"/>
        <v>5531.9622753708572</v>
      </c>
      <c r="F115" s="198">
        <f t="shared" si="14"/>
        <v>7609.3364116860321</v>
      </c>
      <c r="G115" s="198">
        <f t="shared" si="15"/>
        <v>706710.59874697425</v>
      </c>
      <c r="O115" s="199">
        <f t="shared" si="25"/>
        <v>48519</v>
      </c>
      <c r="P115" s="155">
        <v>95</v>
      </c>
      <c r="Q115" s="165">
        <f t="shared" si="16"/>
        <v>1072174.9832711683</v>
      </c>
      <c r="R115" s="200">
        <f t="shared" si="22"/>
        <v>3127.1770345409063</v>
      </c>
      <c r="S115" s="200">
        <f t="shared" si="23"/>
        <v>8637.0744723826738</v>
      </c>
      <c r="T115" s="200">
        <f t="shared" si="17"/>
        <v>11764.25150692358</v>
      </c>
      <c r="U115" s="200">
        <f t="shared" si="18"/>
        <v>1063537.9087987856</v>
      </c>
    </row>
    <row r="116" spans="1:21" x14ac:dyDescent="0.35">
      <c r="A116" s="197">
        <f t="shared" si="24"/>
        <v>48549</v>
      </c>
      <c r="B116" s="175">
        <v>96</v>
      </c>
      <c r="C116" s="164">
        <f t="shared" si="19"/>
        <v>706710.59874697425</v>
      </c>
      <c r="D116" s="198">
        <f t="shared" si="20"/>
        <v>2061.2392463453434</v>
      </c>
      <c r="E116" s="198">
        <f t="shared" si="21"/>
        <v>5548.0971653406887</v>
      </c>
      <c r="F116" s="198">
        <f t="shared" si="14"/>
        <v>7609.3364116860321</v>
      </c>
      <c r="G116" s="198">
        <f t="shared" si="15"/>
        <v>701162.50158163358</v>
      </c>
      <c r="O116" s="199">
        <f t="shared" si="25"/>
        <v>48549</v>
      </c>
      <c r="P116" s="155">
        <v>96</v>
      </c>
      <c r="Q116" s="165">
        <f t="shared" si="16"/>
        <v>1063537.9087987856</v>
      </c>
      <c r="R116" s="200">
        <f t="shared" si="22"/>
        <v>3101.9855673297902</v>
      </c>
      <c r="S116" s="200">
        <f t="shared" si="23"/>
        <v>8662.2659395937899</v>
      </c>
      <c r="T116" s="200">
        <f t="shared" si="17"/>
        <v>11764.25150692358</v>
      </c>
      <c r="U116" s="200">
        <f t="shared" si="18"/>
        <v>1054875.6428591919</v>
      </c>
    </row>
    <row r="117" spans="1:21" x14ac:dyDescent="0.35">
      <c r="A117" s="197">
        <f t="shared" si="24"/>
        <v>48580</v>
      </c>
      <c r="B117" s="175">
        <v>97</v>
      </c>
      <c r="C117" s="164">
        <f t="shared" si="19"/>
        <v>701162.50158163358</v>
      </c>
      <c r="D117" s="198">
        <f t="shared" si="20"/>
        <v>2045.057296279766</v>
      </c>
      <c r="E117" s="198">
        <f t="shared" si="21"/>
        <v>5564.2791154062661</v>
      </c>
      <c r="F117" s="198">
        <f t="shared" si="14"/>
        <v>7609.3364116860321</v>
      </c>
      <c r="G117" s="198">
        <f t="shared" si="15"/>
        <v>695598.22246622737</v>
      </c>
      <c r="O117" s="199">
        <f t="shared" si="25"/>
        <v>48580</v>
      </c>
      <c r="P117" s="155">
        <v>97</v>
      </c>
      <c r="Q117" s="165">
        <f t="shared" si="16"/>
        <v>1054875.6428591919</v>
      </c>
      <c r="R117" s="200">
        <f t="shared" si="22"/>
        <v>3076.7206250059749</v>
      </c>
      <c r="S117" s="200">
        <f t="shared" si="23"/>
        <v>8687.5308819176062</v>
      </c>
      <c r="T117" s="200">
        <f t="shared" si="17"/>
        <v>11764.251506923581</v>
      </c>
      <c r="U117" s="200">
        <f t="shared" si="18"/>
        <v>1046188.1119772743</v>
      </c>
    </row>
    <row r="118" spans="1:21" x14ac:dyDescent="0.35">
      <c r="A118" s="197">
        <f t="shared" si="24"/>
        <v>48611</v>
      </c>
      <c r="B118" s="175">
        <v>98</v>
      </c>
      <c r="C118" s="164">
        <f t="shared" si="19"/>
        <v>695598.22246622737</v>
      </c>
      <c r="D118" s="198">
        <f t="shared" si="20"/>
        <v>2028.8281488598313</v>
      </c>
      <c r="E118" s="198">
        <f t="shared" si="21"/>
        <v>5580.5082628262007</v>
      </c>
      <c r="F118" s="198">
        <f t="shared" si="14"/>
        <v>7609.3364116860321</v>
      </c>
      <c r="G118" s="198">
        <f t="shared" si="15"/>
        <v>690017.71420340112</v>
      </c>
      <c r="O118" s="199">
        <f t="shared" si="25"/>
        <v>48611</v>
      </c>
      <c r="P118" s="155">
        <v>98</v>
      </c>
      <c r="Q118" s="165">
        <f t="shared" si="16"/>
        <v>1046188.1119772743</v>
      </c>
      <c r="R118" s="200">
        <f t="shared" si="22"/>
        <v>3051.3819932670481</v>
      </c>
      <c r="S118" s="200">
        <f t="shared" si="23"/>
        <v>8712.8695136565329</v>
      </c>
      <c r="T118" s="200">
        <f t="shared" si="17"/>
        <v>11764.251506923581</v>
      </c>
      <c r="U118" s="200">
        <f t="shared" si="18"/>
        <v>1037475.2424636178</v>
      </c>
    </row>
    <row r="119" spans="1:21" x14ac:dyDescent="0.35">
      <c r="A119" s="197">
        <f t="shared" si="24"/>
        <v>48639</v>
      </c>
      <c r="B119" s="175">
        <v>99</v>
      </c>
      <c r="C119" s="164">
        <f t="shared" si="19"/>
        <v>690017.71420340112</v>
      </c>
      <c r="D119" s="198">
        <f t="shared" si="20"/>
        <v>2012.5516664265881</v>
      </c>
      <c r="E119" s="198">
        <f t="shared" si="21"/>
        <v>5596.7847452594433</v>
      </c>
      <c r="F119" s="198">
        <f t="shared" si="14"/>
        <v>7609.3364116860312</v>
      </c>
      <c r="G119" s="198">
        <f t="shared" si="15"/>
        <v>684420.92945814168</v>
      </c>
      <c r="O119" s="199">
        <f t="shared" si="25"/>
        <v>48639</v>
      </c>
      <c r="P119" s="155">
        <v>99</v>
      </c>
      <c r="Q119" s="165">
        <f t="shared" si="16"/>
        <v>1037475.2424636178</v>
      </c>
      <c r="R119" s="200">
        <f t="shared" si="22"/>
        <v>3025.9694571855503</v>
      </c>
      <c r="S119" s="200">
        <f t="shared" si="23"/>
        <v>8738.2820497380308</v>
      </c>
      <c r="T119" s="200">
        <f t="shared" si="17"/>
        <v>11764.251506923581</v>
      </c>
      <c r="U119" s="200">
        <f t="shared" si="18"/>
        <v>1028736.9604138798</v>
      </c>
    </row>
    <row r="120" spans="1:21" x14ac:dyDescent="0.35">
      <c r="A120" s="197">
        <f t="shared" si="24"/>
        <v>48670</v>
      </c>
      <c r="B120" s="175">
        <v>100</v>
      </c>
      <c r="C120" s="164">
        <f t="shared" si="19"/>
        <v>684420.92945814168</v>
      </c>
      <c r="D120" s="198">
        <f t="shared" si="20"/>
        <v>1996.2277109195816</v>
      </c>
      <c r="E120" s="198">
        <f t="shared" si="21"/>
        <v>5613.1087007664501</v>
      </c>
      <c r="F120" s="198">
        <f t="shared" si="14"/>
        <v>7609.3364116860321</v>
      </c>
      <c r="G120" s="198">
        <f t="shared" si="15"/>
        <v>678807.82075737522</v>
      </c>
      <c r="O120" s="199">
        <f t="shared" si="25"/>
        <v>48670</v>
      </c>
      <c r="P120" s="155">
        <v>100</v>
      </c>
      <c r="Q120" s="165">
        <f t="shared" si="16"/>
        <v>1028736.9604138798</v>
      </c>
      <c r="R120" s="200">
        <f t="shared" si="22"/>
        <v>3000.4828012071475</v>
      </c>
      <c r="S120" s="200">
        <f t="shared" si="23"/>
        <v>8763.768705716433</v>
      </c>
      <c r="T120" s="200">
        <f t="shared" si="17"/>
        <v>11764.251506923581</v>
      </c>
      <c r="U120" s="200">
        <f t="shared" si="18"/>
        <v>1019973.1917081634</v>
      </c>
    </row>
    <row r="121" spans="1:21" x14ac:dyDescent="0.35">
      <c r="A121" s="197">
        <f t="shared" si="24"/>
        <v>48700</v>
      </c>
      <c r="B121" s="175">
        <v>101</v>
      </c>
      <c r="C121" s="164">
        <f t="shared" si="19"/>
        <v>678807.82075737522</v>
      </c>
      <c r="D121" s="198">
        <f t="shared" si="20"/>
        <v>1979.8561438756792</v>
      </c>
      <c r="E121" s="198">
        <f t="shared" si="21"/>
        <v>5629.4802678103524</v>
      </c>
      <c r="F121" s="198">
        <f t="shared" si="14"/>
        <v>7609.3364116860321</v>
      </c>
      <c r="G121" s="198">
        <f t="shared" si="15"/>
        <v>673178.34048956481</v>
      </c>
      <c r="O121" s="199">
        <f t="shared" si="25"/>
        <v>48700</v>
      </c>
      <c r="P121" s="155">
        <v>101</v>
      </c>
      <c r="Q121" s="165">
        <f t="shared" si="16"/>
        <v>1019973.1917081634</v>
      </c>
      <c r="R121" s="200">
        <f t="shared" si="22"/>
        <v>2974.9218091488078</v>
      </c>
      <c r="S121" s="200">
        <f t="shared" si="23"/>
        <v>8789.3296977747723</v>
      </c>
      <c r="T121" s="200">
        <f t="shared" si="17"/>
        <v>11764.25150692358</v>
      </c>
      <c r="U121" s="200">
        <f t="shared" si="18"/>
        <v>1011183.8620103886</v>
      </c>
    </row>
    <row r="122" spans="1:21" x14ac:dyDescent="0.35">
      <c r="A122" s="197">
        <f t="shared" si="24"/>
        <v>48731</v>
      </c>
      <c r="B122" s="175">
        <v>102</v>
      </c>
      <c r="C122" s="164">
        <f t="shared" si="19"/>
        <v>673178.34048956481</v>
      </c>
      <c r="D122" s="198">
        <f t="shared" si="20"/>
        <v>1963.4368264278994</v>
      </c>
      <c r="E122" s="198">
        <f t="shared" si="21"/>
        <v>5645.8995852581329</v>
      </c>
      <c r="F122" s="198">
        <f t="shared" si="14"/>
        <v>7609.3364116860321</v>
      </c>
      <c r="G122" s="198">
        <f t="shared" si="15"/>
        <v>667532.44090430671</v>
      </c>
      <c r="O122" s="199">
        <f t="shared" si="25"/>
        <v>48731</v>
      </c>
      <c r="P122" s="155">
        <v>102</v>
      </c>
      <c r="Q122" s="165">
        <f t="shared" si="16"/>
        <v>1011183.8620103886</v>
      </c>
      <c r="R122" s="200">
        <f t="shared" si="22"/>
        <v>2949.2862641969655</v>
      </c>
      <c r="S122" s="200">
        <f t="shared" si="23"/>
        <v>8814.9652427266155</v>
      </c>
      <c r="T122" s="200">
        <f t="shared" si="17"/>
        <v>11764.251506923581</v>
      </c>
      <c r="U122" s="200">
        <f t="shared" si="18"/>
        <v>1002368.896767662</v>
      </c>
    </row>
    <row r="123" spans="1:21" x14ac:dyDescent="0.35">
      <c r="A123" s="197">
        <f t="shared" si="24"/>
        <v>48761</v>
      </c>
      <c r="B123" s="175">
        <v>103</v>
      </c>
      <c r="C123" s="164">
        <f t="shared" si="19"/>
        <v>667532.44090430671</v>
      </c>
      <c r="D123" s="198">
        <f t="shared" si="20"/>
        <v>1946.9696193042298</v>
      </c>
      <c r="E123" s="198">
        <f t="shared" si="21"/>
        <v>5662.366792381803</v>
      </c>
      <c r="F123" s="198">
        <f t="shared" si="14"/>
        <v>7609.336411686033</v>
      </c>
      <c r="G123" s="198">
        <f t="shared" si="15"/>
        <v>661870.07411192486</v>
      </c>
      <c r="O123" s="199">
        <f t="shared" si="25"/>
        <v>48761</v>
      </c>
      <c r="P123" s="155">
        <v>103</v>
      </c>
      <c r="Q123" s="165">
        <f t="shared" si="16"/>
        <v>1002368.896767662</v>
      </c>
      <c r="R123" s="200">
        <f t="shared" si="22"/>
        <v>2923.5759489056791</v>
      </c>
      <c r="S123" s="200">
        <f t="shared" si="23"/>
        <v>8840.6755580179015</v>
      </c>
      <c r="T123" s="200">
        <f t="shared" si="17"/>
        <v>11764.251506923581</v>
      </c>
      <c r="U123" s="200">
        <f t="shared" si="18"/>
        <v>993528.22120964411</v>
      </c>
    </row>
    <row r="124" spans="1:21" x14ac:dyDescent="0.35">
      <c r="A124" s="197">
        <f t="shared" si="24"/>
        <v>48792</v>
      </c>
      <c r="B124" s="175">
        <v>104</v>
      </c>
      <c r="C124" s="164">
        <f t="shared" si="19"/>
        <v>661870.07411192486</v>
      </c>
      <c r="D124" s="198">
        <f t="shared" si="20"/>
        <v>1930.4543828264495</v>
      </c>
      <c r="E124" s="198">
        <f t="shared" si="21"/>
        <v>5678.8820288595825</v>
      </c>
      <c r="F124" s="198">
        <f t="shared" si="14"/>
        <v>7609.3364116860321</v>
      </c>
      <c r="G124" s="198">
        <f t="shared" si="15"/>
        <v>656191.19208306528</v>
      </c>
      <c r="O124" s="199">
        <f t="shared" si="25"/>
        <v>48792</v>
      </c>
      <c r="P124" s="155">
        <v>104</v>
      </c>
      <c r="Q124" s="165">
        <f t="shared" si="16"/>
        <v>993528.22120964411</v>
      </c>
      <c r="R124" s="200">
        <f t="shared" si="22"/>
        <v>2897.7906451947938</v>
      </c>
      <c r="S124" s="200">
        <f t="shared" si="23"/>
        <v>8866.4608617287886</v>
      </c>
      <c r="T124" s="200">
        <f t="shared" si="17"/>
        <v>11764.251506923581</v>
      </c>
      <c r="U124" s="200">
        <f t="shared" si="18"/>
        <v>984661.76034791535</v>
      </c>
    </row>
    <row r="125" spans="1:21" x14ac:dyDescent="0.35">
      <c r="A125" s="197">
        <f t="shared" si="24"/>
        <v>48823</v>
      </c>
      <c r="B125" s="175">
        <v>105</v>
      </c>
      <c r="C125" s="164">
        <f t="shared" si="19"/>
        <v>656191.19208306528</v>
      </c>
      <c r="D125" s="198">
        <f t="shared" si="20"/>
        <v>1913.8909769089421</v>
      </c>
      <c r="E125" s="198">
        <f t="shared" si="21"/>
        <v>5695.4454347770898</v>
      </c>
      <c r="F125" s="198">
        <f t="shared" si="14"/>
        <v>7609.3364116860321</v>
      </c>
      <c r="G125" s="198">
        <f t="shared" si="15"/>
        <v>650495.74664828822</v>
      </c>
      <c r="O125" s="199">
        <f t="shared" si="25"/>
        <v>48823</v>
      </c>
      <c r="P125" s="155">
        <v>105</v>
      </c>
      <c r="Q125" s="165">
        <f t="shared" si="16"/>
        <v>984661.76034791535</v>
      </c>
      <c r="R125" s="200">
        <f t="shared" si="22"/>
        <v>2871.9301343480847</v>
      </c>
      <c r="S125" s="200">
        <f t="shared" si="23"/>
        <v>8892.3213725754958</v>
      </c>
      <c r="T125" s="200">
        <f t="shared" si="17"/>
        <v>11764.251506923581</v>
      </c>
      <c r="U125" s="200">
        <f t="shared" si="18"/>
        <v>975769.43897533987</v>
      </c>
    </row>
    <row r="126" spans="1:21" x14ac:dyDescent="0.35">
      <c r="A126" s="197">
        <f t="shared" si="24"/>
        <v>48853</v>
      </c>
      <c r="B126" s="175">
        <v>106</v>
      </c>
      <c r="C126" s="164">
        <f t="shared" si="19"/>
        <v>650495.74664828822</v>
      </c>
      <c r="D126" s="198">
        <f t="shared" si="20"/>
        <v>1897.2792610575095</v>
      </c>
      <c r="E126" s="198">
        <f t="shared" si="21"/>
        <v>5712.0571506285232</v>
      </c>
      <c r="F126" s="198">
        <f t="shared" si="14"/>
        <v>7609.336411686033</v>
      </c>
      <c r="G126" s="198">
        <f t="shared" si="15"/>
        <v>644783.68949765968</v>
      </c>
      <c r="O126" s="199">
        <f t="shared" si="25"/>
        <v>48853</v>
      </c>
      <c r="P126" s="155">
        <v>106</v>
      </c>
      <c r="Q126" s="165">
        <f t="shared" si="16"/>
        <v>975769.43897533987</v>
      </c>
      <c r="R126" s="200">
        <f t="shared" si="22"/>
        <v>2845.994197011406</v>
      </c>
      <c r="S126" s="200">
        <f t="shared" si="23"/>
        <v>8918.2573099121746</v>
      </c>
      <c r="T126" s="200">
        <f t="shared" si="17"/>
        <v>11764.251506923581</v>
      </c>
      <c r="U126" s="200">
        <f t="shared" si="18"/>
        <v>966851.18166542775</v>
      </c>
    </row>
    <row r="127" spans="1:21" x14ac:dyDescent="0.35">
      <c r="A127" s="197">
        <f t="shared" si="24"/>
        <v>48884</v>
      </c>
      <c r="B127" s="175">
        <v>107</v>
      </c>
      <c r="C127" s="164">
        <f t="shared" si="19"/>
        <v>644783.68949765968</v>
      </c>
      <c r="D127" s="198">
        <f t="shared" si="20"/>
        <v>1880.6190943681759</v>
      </c>
      <c r="E127" s="198">
        <f t="shared" si="21"/>
        <v>5728.7173173178562</v>
      </c>
      <c r="F127" s="198">
        <f t="shared" si="14"/>
        <v>7609.3364116860321</v>
      </c>
      <c r="G127" s="198">
        <f t="shared" si="15"/>
        <v>639054.97218034184</v>
      </c>
      <c r="O127" s="199">
        <f t="shared" si="25"/>
        <v>48884</v>
      </c>
      <c r="P127" s="155">
        <v>107</v>
      </c>
      <c r="Q127" s="165">
        <f t="shared" si="16"/>
        <v>966851.18166542775</v>
      </c>
      <c r="R127" s="200">
        <f t="shared" si="22"/>
        <v>2819.9826131908285</v>
      </c>
      <c r="S127" s="200">
        <f t="shared" si="23"/>
        <v>8944.268893732753</v>
      </c>
      <c r="T127" s="200">
        <f t="shared" si="17"/>
        <v>11764.251506923581</v>
      </c>
      <c r="U127" s="200">
        <f t="shared" si="18"/>
        <v>957906.91277169494</v>
      </c>
    </row>
    <row r="128" spans="1:21" x14ac:dyDescent="0.35">
      <c r="A128" s="197">
        <f t="shared" si="24"/>
        <v>48914</v>
      </c>
      <c r="B128" s="175">
        <v>108</v>
      </c>
      <c r="C128" s="164">
        <f t="shared" si="19"/>
        <v>639054.97218034184</v>
      </c>
      <c r="D128" s="198">
        <f t="shared" si="20"/>
        <v>1863.9103355259988</v>
      </c>
      <c r="E128" s="198">
        <f t="shared" si="21"/>
        <v>5745.4260761600335</v>
      </c>
      <c r="F128" s="198">
        <f t="shared" si="14"/>
        <v>7609.3364116860321</v>
      </c>
      <c r="G128" s="198">
        <f t="shared" si="15"/>
        <v>633309.54610418179</v>
      </c>
      <c r="O128" s="199">
        <f t="shared" si="25"/>
        <v>48914</v>
      </c>
      <c r="P128" s="155">
        <v>108</v>
      </c>
      <c r="Q128" s="165">
        <f t="shared" si="16"/>
        <v>957906.91277169494</v>
      </c>
      <c r="R128" s="200">
        <f t="shared" si="22"/>
        <v>2793.8951622507748</v>
      </c>
      <c r="S128" s="200">
        <f t="shared" si="23"/>
        <v>8970.3563446728058</v>
      </c>
      <c r="T128" s="200">
        <f t="shared" si="17"/>
        <v>11764.251506923581</v>
      </c>
      <c r="U128" s="200">
        <f t="shared" si="18"/>
        <v>948936.55642702209</v>
      </c>
    </row>
    <row r="129" spans="1:21" x14ac:dyDescent="0.35">
      <c r="A129" s="197">
        <f t="shared" si="24"/>
        <v>48945</v>
      </c>
      <c r="B129" s="175">
        <v>109</v>
      </c>
      <c r="C129" s="164">
        <f t="shared" si="19"/>
        <v>633309.54610418179</v>
      </c>
      <c r="D129" s="198">
        <f t="shared" si="20"/>
        <v>1847.1528428038657</v>
      </c>
      <c r="E129" s="198">
        <f t="shared" si="21"/>
        <v>5762.1835688821675</v>
      </c>
      <c r="F129" s="198">
        <f t="shared" si="14"/>
        <v>7609.336411686033</v>
      </c>
      <c r="G129" s="198">
        <f t="shared" si="15"/>
        <v>627547.36253529962</v>
      </c>
      <c r="O129" s="199">
        <f t="shared" si="25"/>
        <v>48945</v>
      </c>
      <c r="P129" s="155">
        <v>109</v>
      </c>
      <c r="Q129" s="165">
        <f t="shared" si="16"/>
        <v>948936.55642702209</v>
      </c>
      <c r="R129" s="200">
        <f t="shared" si="22"/>
        <v>2767.7316229121461</v>
      </c>
      <c r="S129" s="200">
        <f t="shared" si="23"/>
        <v>8996.5198840114354</v>
      </c>
      <c r="T129" s="200">
        <f t="shared" si="17"/>
        <v>11764.251506923581</v>
      </c>
      <c r="U129" s="200">
        <f t="shared" si="18"/>
        <v>939940.03654301062</v>
      </c>
    </row>
    <row r="130" spans="1:21" x14ac:dyDescent="0.35">
      <c r="A130" s="197">
        <f t="shared" si="24"/>
        <v>48976</v>
      </c>
      <c r="B130" s="175">
        <v>110</v>
      </c>
      <c r="C130" s="164">
        <f t="shared" si="19"/>
        <v>627547.36253529962</v>
      </c>
      <c r="D130" s="198">
        <f t="shared" si="20"/>
        <v>1830.3464740612924</v>
      </c>
      <c r="E130" s="198">
        <f t="shared" si="21"/>
        <v>5778.9899376247395</v>
      </c>
      <c r="F130" s="198">
        <f t="shared" si="14"/>
        <v>7609.3364116860321</v>
      </c>
      <c r="G130" s="198">
        <f t="shared" si="15"/>
        <v>621768.37259767484</v>
      </c>
      <c r="O130" s="199">
        <f t="shared" si="25"/>
        <v>48976</v>
      </c>
      <c r="P130" s="155">
        <v>110</v>
      </c>
      <c r="Q130" s="165">
        <f t="shared" si="16"/>
        <v>939940.03654301062</v>
      </c>
      <c r="R130" s="200">
        <f t="shared" si="22"/>
        <v>2741.4917732504459</v>
      </c>
      <c r="S130" s="200">
        <f t="shared" si="23"/>
        <v>9022.7597336731342</v>
      </c>
      <c r="T130" s="200">
        <f t="shared" si="17"/>
        <v>11764.25150692358</v>
      </c>
      <c r="U130" s="200">
        <f t="shared" si="18"/>
        <v>930917.27680933743</v>
      </c>
    </row>
    <row r="131" spans="1:21" x14ac:dyDescent="0.35">
      <c r="A131" s="197">
        <f t="shared" si="24"/>
        <v>49004</v>
      </c>
      <c r="B131" s="175">
        <v>111</v>
      </c>
      <c r="C131" s="164">
        <f t="shared" si="19"/>
        <v>621768.37259767484</v>
      </c>
      <c r="D131" s="198">
        <f t="shared" si="20"/>
        <v>1813.4910867432204</v>
      </c>
      <c r="E131" s="198">
        <f t="shared" si="21"/>
        <v>5795.8453249428121</v>
      </c>
      <c r="F131" s="198">
        <f t="shared" si="14"/>
        <v>7609.3364116860321</v>
      </c>
      <c r="G131" s="198">
        <f t="shared" si="15"/>
        <v>615972.527272732</v>
      </c>
      <c r="O131" s="199">
        <f t="shared" si="25"/>
        <v>49004</v>
      </c>
      <c r="P131" s="155">
        <v>111</v>
      </c>
      <c r="Q131" s="165">
        <f t="shared" si="16"/>
        <v>930917.27680933743</v>
      </c>
      <c r="R131" s="200">
        <f t="shared" si="22"/>
        <v>2715.1753906938993</v>
      </c>
      <c r="S131" s="200">
        <f t="shared" si="23"/>
        <v>9049.0761162296822</v>
      </c>
      <c r="T131" s="200">
        <f t="shared" si="17"/>
        <v>11764.251506923581</v>
      </c>
      <c r="U131" s="200">
        <f t="shared" si="18"/>
        <v>921868.20069310779</v>
      </c>
    </row>
    <row r="132" spans="1:21" x14ac:dyDescent="0.35">
      <c r="A132" s="197">
        <f t="shared" si="24"/>
        <v>49035</v>
      </c>
      <c r="B132" s="175">
        <v>112</v>
      </c>
      <c r="C132" s="164">
        <f t="shared" si="19"/>
        <v>615972.527272732</v>
      </c>
      <c r="D132" s="198">
        <f t="shared" si="20"/>
        <v>1796.5865378788035</v>
      </c>
      <c r="E132" s="198">
        <f t="shared" si="21"/>
        <v>5812.7498738072281</v>
      </c>
      <c r="F132" s="198">
        <f t="shared" si="14"/>
        <v>7609.3364116860321</v>
      </c>
      <c r="G132" s="198">
        <f t="shared" si="15"/>
        <v>610159.77739892481</v>
      </c>
      <c r="O132" s="199">
        <f t="shared" si="25"/>
        <v>49035</v>
      </c>
      <c r="P132" s="155">
        <v>112</v>
      </c>
      <c r="Q132" s="165">
        <f t="shared" si="16"/>
        <v>921868.20069310779</v>
      </c>
      <c r="R132" s="200">
        <f t="shared" si="22"/>
        <v>2688.7822520215623</v>
      </c>
      <c r="S132" s="200">
        <f t="shared" si="23"/>
        <v>9075.4692549020183</v>
      </c>
      <c r="T132" s="200">
        <f t="shared" si="17"/>
        <v>11764.251506923581</v>
      </c>
      <c r="U132" s="200">
        <f t="shared" si="18"/>
        <v>912792.73143820581</v>
      </c>
    </row>
    <row r="133" spans="1:21" x14ac:dyDescent="0.35">
      <c r="A133" s="197">
        <f t="shared" si="24"/>
        <v>49065</v>
      </c>
      <c r="B133" s="175">
        <v>113</v>
      </c>
      <c r="C133" s="164">
        <f t="shared" si="19"/>
        <v>610159.77739892481</v>
      </c>
      <c r="D133" s="198">
        <f t="shared" si="20"/>
        <v>1779.6326840801994</v>
      </c>
      <c r="E133" s="198">
        <f t="shared" si="21"/>
        <v>5829.7037276058327</v>
      </c>
      <c r="F133" s="198">
        <f t="shared" si="14"/>
        <v>7609.3364116860321</v>
      </c>
      <c r="G133" s="198">
        <f t="shared" si="15"/>
        <v>604330.07367131894</v>
      </c>
      <c r="O133" s="199">
        <f t="shared" si="25"/>
        <v>49065</v>
      </c>
      <c r="P133" s="155">
        <v>113</v>
      </c>
      <c r="Q133" s="165">
        <f t="shared" si="16"/>
        <v>912792.73143820581</v>
      </c>
      <c r="R133" s="200">
        <f t="shared" si="22"/>
        <v>2662.3121333614317</v>
      </c>
      <c r="S133" s="200">
        <f t="shared" si="23"/>
        <v>9101.9393735621488</v>
      </c>
      <c r="T133" s="200">
        <f t="shared" si="17"/>
        <v>11764.251506923581</v>
      </c>
      <c r="U133" s="200">
        <f t="shared" si="18"/>
        <v>903690.7920646437</v>
      </c>
    </row>
    <row r="134" spans="1:21" x14ac:dyDescent="0.35">
      <c r="A134" s="197">
        <f t="shared" si="24"/>
        <v>49096</v>
      </c>
      <c r="B134" s="175">
        <v>114</v>
      </c>
      <c r="C134" s="164">
        <f t="shared" si="19"/>
        <v>604330.07367131894</v>
      </c>
      <c r="D134" s="198">
        <f t="shared" si="20"/>
        <v>1762.6293815413487</v>
      </c>
      <c r="E134" s="198">
        <f t="shared" si="21"/>
        <v>5846.7070301446829</v>
      </c>
      <c r="F134" s="198">
        <f t="shared" si="14"/>
        <v>7609.3364116860321</v>
      </c>
      <c r="G134" s="198">
        <f t="shared" si="15"/>
        <v>598483.3666411743</v>
      </c>
      <c r="O134" s="199">
        <f t="shared" si="25"/>
        <v>49096</v>
      </c>
      <c r="P134" s="155">
        <v>114</v>
      </c>
      <c r="Q134" s="165">
        <f t="shared" si="16"/>
        <v>903690.7920646437</v>
      </c>
      <c r="R134" s="200">
        <f t="shared" si="22"/>
        <v>2635.764810188542</v>
      </c>
      <c r="S134" s="200">
        <f t="shared" si="23"/>
        <v>9128.4866967350372</v>
      </c>
      <c r="T134" s="200">
        <f t="shared" si="17"/>
        <v>11764.25150692358</v>
      </c>
      <c r="U134" s="200">
        <f t="shared" si="18"/>
        <v>894562.30536790867</v>
      </c>
    </row>
    <row r="135" spans="1:21" x14ac:dyDescent="0.35">
      <c r="A135" s="197">
        <f t="shared" si="24"/>
        <v>49126</v>
      </c>
      <c r="B135" s="175">
        <v>115</v>
      </c>
      <c r="C135" s="164">
        <f t="shared" si="19"/>
        <v>598483.3666411743</v>
      </c>
      <c r="D135" s="198">
        <f t="shared" si="20"/>
        <v>1745.5764860367601</v>
      </c>
      <c r="E135" s="198">
        <f t="shared" si="21"/>
        <v>5863.7599256492722</v>
      </c>
      <c r="F135" s="198">
        <f t="shared" si="14"/>
        <v>7609.3364116860321</v>
      </c>
      <c r="G135" s="198">
        <f t="shared" si="15"/>
        <v>592619.60671552503</v>
      </c>
      <c r="O135" s="199">
        <f t="shared" si="25"/>
        <v>49126</v>
      </c>
      <c r="P135" s="155">
        <v>115</v>
      </c>
      <c r="Q135" s="165">
        <f t="shared" si="16"/>
        <v>894562.30536790867</v>
      </c>
      <c r="R135" s="200">
        <f t="shared" si="22"/>
        <v>2609.1400573230649</v>
      </c>
      <c r="S135" s="200">
        <f t="shared" si="23"/>
        <v>9155.1114496005157</v>
      </c>
      <c r="T135" s="200">
        <f t="shared" si="17"/>
        <v>11764.251506923581</v>
      </c>
      <c r="U135" s="200">
        <f t="shared" si="18"/>
        <v>885407.19391830813</v>
      </c>
    </row>
    <row r="136" spans="1:21" x14ac:dyDescent="0.35">
      <c r="A136" s="197">
        <f t="shared" si="24"/>
        <v>49157</v>
      </c>
      <c r="B136" s="175">
        <v>116</v>
      </c>
      <c r="C136" s="164">
        <f t="shared" si="19"/>
        <v>592619.60671552503</v>
      </c>
      <c r="D136" s="198">
        <f t="shared" si="20"/>
        <v>1728.4738529202832</v>
      </c>
      <c r="E136" s="198">
        <f t="shared" si="21"/>
        <v>5880.8625587657498</v>
      </c>
      <c r="F136" s="198">
        <f t="shared" si="14"/>
        <v>7609.336411686033</v>
      </c>
      <c r="G136" s="198">
        <f t="shared" si="15"/>
        <v>586738.74415675923</v>
      </c>
      <c r="O136" s="199">
        <f t="shared" si="25"/>
        <v>49157</v>
      </c>
      <c r="P136" s="155">
        <v>116</v>
      </c>
      <c r="Q136" s="165">
        <f t="shared" si="16"/>
        <v>885407.19391830813</v>
      </c>
      <c r="R136" s="200">
        <f t="shared" si="22"/>
        <v>2582.4376489283964</v>
      </c>
      <c r="S136" s="200">
        <f t="shared" si="23"/>
        <v>9181.8138579951847</v>
      </c>
      <c r="T136" s="200">
        <f t="shared" si="17"/>
        <v>11764.251506923581</v>
      </c>
      <c r="U136" s="200">
        <f t="shared" si="18"/>
        <v>876225.38006031292</v>
      </c>
    </row>
    <row r="137" spans="1:21" x14ac:dyDescent="0.35">
      <c r="A137" s="197">
        <f t="shared" si="24"/>
        <v>49188</v>
      </c>
      <c r="B137" s="175">
        <v>117</v>
      </c>
      <c r="C137" s="164">
        <f t="shared" si="19"/>
        <v>586738.74415675923</v>
      </c>
      <c r="D137" s="198">
        <f t="shared" si="20"/>
        <v>1711.3213371238833</v>
      </c>
      <c r="E137" s="198">
        <f t="shared" si="21"/>
        <v>5898.0150745621486</v>
      </c>
      <c r="F137" s="198">
        <f t="shared" si="14"/>
        <v>7609.3364116860321</v>
      </c>
      <c r="G137" s="198">
        <f t="shared" si="15"/>
        <v>580840.72908219707</v>
      </c>
      <c r="O137" s="199">
        <f t="shared" si="25"/>
        <v>49188</v>
      </c>
      <c r="P137" s="155">
        <v>117</v>
      </c>
      <c r="Q137" s="165">
        <f t="shared" si="16"/>
        <v>876225.38006031292</v>
      </c>
      <c r="R137" s="200">
        <f t="shared" si="22"/>
        <v>2555.6573585092442</v>
      </c>
      <c r="S137" s="200">
        <f t="shared" si="23"/>
        <v>9208.5941484143368</v>
      </c>
      <c r="T137" s="200">
        <f t="shared" si="17"/>
        <v>11764.251506923581</v>
      </c>
      <c r="U137" s="200">
        <f t="shared" si="18"/>
        <v>867016.78591189859</v>
      </c>
    </row>
    <row r="138" spans="1:21" x14ac:dyDescent="0.35">
      <c r="A138" s="197">
        <f t="shared" si="24"/>
        <v>49218</v>
      </c>
      <c r="B138" s="175">
        <v>118</v>
      </c>
      <c r="C138" s="164">
        <f t="shared" si="19"/>
        <v>580840.72908219707</v>
      </c>
      <c r="D138" s="198">
        <f t="shared" si="20"/>
        <v>1694.1187931564102</v>
      </c>
      <c r="E138" s="198">
        <f t="shared" si="21"/>
        <v>5915.2176185296212</v>
      </c>
      <c r="F138" s="198">
        <f t="shared" si="14"/>
        <v>7609.3364116860312</v>
      </c>
      <c r="G138" s="198">
        <f t="shared" si="15"/>
        <v>574925.5114636675</v>
      </c>
      <c r="O138" s="199">
        <f t="shared" si="25"/>
        <v>49218</v>
      </c>
      <c r="P138" s="155">
        <v>118</v>
      </c>
      <c r="Q138" s="165">
        <f t="shared" si="16"/>
        <v>867016.78591189859</v>
      </c>
      <c r="R138" s="200">
        <f t="shared" si="22"/>
        <v>2528.7989589097024</v>
      </c>
      <c r="S138" s="200">
        <f t="shared" si="23"/>
        <v>9235.4525480138782</v>
      </c>
      <c r="T138" s="200">
        <f t="shared" si="17"/>
        <v>11764.251506923581</v>
      </c>
      <c r="U138" s="200">
        <f t="shared" si="18"/>
        <v>857781.33336388471</v>
      </c>
    </row>
    <row r="139" spans="1:21" x14ac:dyDescent="0.35">
      <c r="A139" s="197">
        <f t="shared" si="24"/>
        <v>49249</v>
      </c>
      <c r="B139" s="175">
        <v>119</v>
      </c>
      <c r="C139" s="164">
        <f t="shared" si="19"/>
        <v>574925.5114636675</v>
      </c>
      <c r="D139" s="198">
        <f t="shared" si="20"/>
        <v>1676.8660751023656</v>
      </c>
      <c r="E139" s="198">
        <f t="shared" si="21"/>
        <v>5932.4703365836667</v>
      </c>
      <c r="F139" s="198">
        <f t="shared" si="14"/>
        <v>7609.3364116860321</v>
      </c>
      <c r="G139" s="198">
        <f t="shared" si="15"/>
        <v>568993.04112708382</v>
      </c>
      <c r="O139" s="199">
        <f t="shared" si="25"/>
        <v>49249</v>
      </c>
      <c r="P139" s="155">
        <v>119</v>
      </c>
      <c r="Q139" s="165">
        <f t="shared" si="16"/>
        <v>857781.33336388471</v>
      </c>
      <c r="R139" s="200">
        <f t="shared" si="22"/>
        <v>2501.8622223113284</v>
      </c>
      <c r="S139" s="200">
        <f t="shared" si="23"/>
        <v>9262.3892846122526</v>
      </c>
      <c r="T139" s="200">
        <f t="shared" si="17"/>
        <v>11764.251506923581</v>
      </c>
      <c r="U139" s="200">
        <f t="shared" si="18"/>
        <v>848518.94407927245</v>
      </c>
    </row>
    <row r="140" spans="1:21" x14ac:dyDescent="0.35">
      <c r="A140" s="197">
        <f t="shared" si="24"/>
        <v>49279</v>
      </c>
      <c r="B140" s="175">
        <v>120</v>
      </c>
      <c r="C140" s="164">
        <f t="shared" si="19"/>
        <v>568993.04112708382</v>
      </c>
      <c r="D140" s="198">
        <f t="shared" si="20"/>
        <v>1659.5630366206628</v>
      </c>
      <c r="E140" s="198">
        <f t="shared" si="21"/>
        <v>5949.7733750653688</v>
      </c>
      <c r="F140" s="198">
        <f t="shared" si="14"/>
        <v>7609.3364116860321</v>
      </c>
      <c r="G140" s="198">
        <f t="shared" si="15"/>
        <v>563043.26775201841</v>
      </c>
      <c r="O140" s="199">
        <f t="shared" si="25"/>
        <v>49279</v>
      </c>
      <c r="P140" s="155">
        <v>120</v>
      </c>
      <c r="Q140" s="165">
        <f t="shared" si="16"/>
        <v>848518.94407927245</v>
      </c>
      <c r="R140" s="200">
        <f t="shared" si="22"/>
        <v>2474.846920231209</v>
      </c>
      <c r="S140" s="200">
        <f t="shared" si="23"/>
        <v>9289.4045866923716</v>
      </c>
      <c r="T140" s="200">
        <f t="shared" si="17"/>
        <v>11764.251506923581</v>
      </c>
      <c r="U140" s="200">
        <f t="shared" si="18"/>
        <v>839229.53949258011</v>
      </c>
    </row>
    <row r="141" spans="1:21" x14ac:dyDescent="0.35">
      <c r="A141" s="197">
        <f t="shared" si="24"/>
        <v>49310</v>
      </c>
      <c r="B141" s="175">
        <v>121</v>
      </c>
      <c r="C141" s="164">
        <f t="shared" si="19"/>
        <v>563043.26775201841</v>
      </c>
      <c r="D141" s="198">
        <f t="shared" si="20"/>
        <v>1642.2095309433892</v>
      </c>
      <c r="E141" s="198">
        <f t="shared" si="21"/>
        <v>5967.1268807426432</v>
      </c>
      <c r="F141" s="198">
        <f t="shared" si="14"/>
        <v>7609.3364116860321</v>
      </c>
      <c r="G141" s="198">
        <f t="shared" si="15"/>
        <v>557076.1408712758</v>
      </c>
      <c r="O141" s="199">
        <f t="shared" si="25"/>
        <v>49310</v>
      </c>
      <c r="P141" s="155">
        <v>121</v>
      </c>
      <c r="Q141" s="165">
        <f t="shared" si="16"/>
        <v>839229.53949258011</v>
      </c>
      <c r="R141" s="200">
        <f t="shared" si="22"/>
        <v>2447.752823520023</v>
      </c>
      <c r="S141" s="200">
        <f t="shared" si="23"/>
        <v>9316.4986834035572</v>
      </c>
      <c r="T141" s="200">
        <f t="shared" si="17"/>
        <v>11764.25150692358</v>
      </c>
      <c r="U141" s="200">
        <f t="shared" si="18"/>
        <v>829913.04080917651</v>
      </c>
    </row>
    <row r="142" spans="1:21" x14ac:dyDescent="0.35">
      <c r="A142" s="197">
        <f t="shared" si="24"/>
        <v>49341</v>
      </c>
      <c r="B142" s="175">
        <v>122</v>
      </c>
      <c r="C142" s="164">
        <f t="shared" si="19"/>
        <v>557076.1408712758</v>
      </c>
      <c r="D142" s="198">
        <f t="shared" si="20"/>
        <v>1624.8054108745566</v>
      </c>
      <c r="E142" s="198">
        <f t="shared" si="21"/>
        <v>5984.5310008114757</v>
      </c>
      <c r="F142" s="198">
        <f t="shared" si="14"/>
        <v>7609.3364116860321</v>
      </c>
      <c r="G142" s="198">
        <f t="shared" si="15"/>
        <v>551091.60987046431</v>
      </c>
      <c r="O142" s="199">
        <f t="shared" si="25"/>
        <v>49341</v>
      </c>
      <c r="P142" s="155">
        <v>122</v>
      </c>
      <c r="Q142" s="165">
        <f t="shared" si="16"/>
        <v>829913.04080917651</v>
      </c>
      <c r="R142" s="200">
        <f t="shared" si="22"/>
        <v>2420.5797023600967</v>
      </c>
      <c r="S142" s="200">
        <f t="shared" si="23"/>
        <v>9343.6718045634843</v>
      </c>
      <c r="T142" s="200">
        <f t="shared" si="17"/>
        <v>11764.251506923581</v>
      </c>
      <c r="U142" s="200">
        <f t="shared" si="18"/>
        <v>820569.36900461302</v>
      </c>
    </row>
    <row r="143" spans="1:21" x14ac:dyDescent="0.35">
      <c r="A143" s="197">
        <f t="shared" si="24"/>
        <v>49369</v>
      </c>
      <c r="B143" s="175">
        <v>123</v>
      </c>
      <c r="C143" s="164">
        <f t="shared" si="19"/>
        <v>551091.60987046431</v>
      </c>
      <c r="D143" s="198">
        <f t="shared" si="20"/>
        <v>1607.3505287888563</v>
      </c>
      <c r="E143" s="198">
        <f t="shared" si="21"/>
        <v>6001.9858828971755</v>
      </c>
      <c r="F143" s="198">
        <f t="shared" si="14"/>
        <v>7609.3364116860321</v>
      </c>
      <c r="G143" s="198">
        <f t="shared" si="15"/>
        <v>545089.62398756715</v>
      </c>
      <c r="O143" s="199">
        <f t="shared" si="25"/>
        <v>49369</v>
      </c>
      <c r="P143" s="155">
        <v>123</v>
      </c>
      <c r="Q143" s="165">
        <f t="shared" si="16"/>
        <v>820569.36900461302</v>
      </c>
      <c r="R143" s="200">
        <f t="shared" si="22"/>
        <v>2393.3273262634525</v>
      </c>
      <c r="S143" s="200">
        <f t="shared" si="23"/>
        <v>9370.9241806601294</v>
      </c>
      <c r="T143" s="200">
        <f t="shared" si="17"/>
        <v>11764.251506923581</v>
      </c>
      <c r="U143" s="200">
        <f t="shared" si="18"/>
        <v>811198.44482395286</v>
      </c>
    </row>
    <row r="144" spans="1:21" x14ac:dyDescent="0.35">
      <c r="A144" s="197">
        <f t="shared" si="24"/>
        <v>49400</v>
      </c>
      <c r="B144" s="175">
        <v>124</v>
      </c>
      <c r="C144" s="164">
        <f t="shared" si="19"/>
        <v>545089.62398756715</v>
      </c>
      <c r="D144" s="198">
        <f t="shared" si="20"/>
        <v>1589.8447366304063</v>
      </c>
      <c r="E144" s="198">
        <f t="shared" si="21"/>
        <v>6019.4916750556258</v>
      </c>
      <c r="F144" s="198">
        <f t="shared" si="14"/>
        <v>7609.3364116860321</v>
      </c>
      <c r="G144" s="198">
        <f t="shared" si="15"/>
        <v>539070.13231251156</v>
      </c>
      <c r="O144" s="199">
        <f t="shared" si="25"/>
        <v>49400</v>
      </c>
      <c r="P144" s="155">
        <v>124</v>
      </c>
      <c r="Q144" s="165">
        <f t="shared" si="16"/>
        <v>811198.44482395286</v>
      </c>
      <c r="R144" s="200">
        <f t="shared" si="22"/>
        <v>2365.9954640698606</v>
      </c>
      <c r="S144" s="200">
        <f t="shared" si="23"/>
        <v>9398.2560428537199</v>
      </c>
      <c r="T144" s="200">
        <f t="shared" si="17"/>
        <v>11764.251506923581</v>
      </c>
      <c r="U144" s="200">
        <f t="shared" si="18"/>
        <v>801800.18878109916</v>
      </c>
    </row>
    <row r="145" spans="1:21" x14ac:dyDescent="0.35">
      <c r="A145" s="197">
        <f t="shared" si="24"/>
        <v>49430</v>
      </c>
      <c r="B145" s="175">
        <v>125</v>
      </c>
      <c r="C145" s="164">
        <f t="shared" si="19"/>
        <v>539070.13231251156</v>
      </c>
      <c r="D145" s="198">
        <f t="shared" si="20"/>
        <v>1572.2878859114942</v>
      </c>
      <c r="E145" s="198">
        <f t="shared" si="21"/>
        <v>6037.0485257745377</v>
      </c>
      <c r="F145" s="198">
        <f t="shared" si="14"/>
        <v>7609.3364116860321</v>
      </c>
      <c r="G145" s="198">
        <f t="shared" si="15"/>
        <v>533033.08378673706</v>
      </c>
      <c r="O145" s="199">
        <f t="shared" si="25"/>
        <v>49430</v>
      </c>
      <c r="P145" s="155">
        <v>125</v>
      </c>
      <c r="Q145" s="165">
        <f t="shared" si="16"/>
        <v>801800.18878109916</v>
      </c>
      <c r="R145" s="200">
        <f t="shared" si="22"/>
        <v>2338.5838839448711</v>
      </c>
      <c r="S145" s="200">
        <f t="shared" si="23"/>
        <v>9425.6676229787099</v>
      </c>
      <c r="T145" s="200">
        <f t="shared" si="17"/>
        <v>11764.251506923581</v>
      </c>
      <c r="U145" s="200">
        <f t="shared" si="18"/>
        <v>792374.52115812048</v>
      </c>
    </row>
    <row r="146" spans="1:21" x14ac:dyDescent="0.35">
      <c r="A146" s="197">
        <f t="shared" si="24"/>
        <v>49461</v>
      </c>
      <c r="B146" s="175">
        <v>126</v>
      </c>
      <c r="C146" s="164">
        <f t="shared" si="19"/>
        <v>533033.08378673706</v>
      </c>
      <c r="D146" s="198">
        <f t="shared" si="20"/>
        <v>1554.6798277113182</v>
      </c>
      <c r="E146" s="198">
        <f t="shared" si="21"/>
        <v>6054.6565839747136</v>
      </c>
      <c r="F146" s="198">
        <f t="shared" si="14"/>
        <v>7609.3364116860321</v>
      </c>
      <c r="G146" s="198">
        <f t="shared" si="15"/>
        <v>526978.42720276234</v>
      </c>
      <c r="O146" s="199">
        <f t="shared" si="25"/>
        <v>49461</v>
      </c>
      <c r="P146" s="155">
        <v>126</v>
      </c>
      <c r="Q146" s="165">
        <f t="shared" si="16"/>
        <v>792374.52115812048</v>
      </c>
      <c r="R146" s="200">
        <f t="shared" si="22"/>
        <v>2311.0923533778491</v>
      </c>
      <c r="S146" s="200">
        <f t="shared" si="23"/>
        <v>9453.1591535457301</v>
      </c>
      <c r="T146" s="200">
        <f t="shared" si="17"/>
        <v>11764.25150692358</v>
      </c>
      <c r="U146" s="200">
        <f t="shared" si="18"/>
        <v>782921.36200457474</v>
      </c>
    </row>
    <row r="147" spans="1:21" x14ac:dyDescent="0.35">
      <c r="A147" s="197">
        <f t="shared" si="24"/>
        <v>49491</v>
      </c>
      <c r="B147" s="175">
        <v>127</v>
      </c>
      <c r="C147" s="164">
        <f t="shared" si="19"/>
        <v>526978.42720276234</v>
      </c>
      <c r="D147" s="198">
        <f t="shared" si="20"/>
        <v>1537.0204126747253</v>
      </c>
      <c r="E147" s="198">
        <f t="shared" si="21"/>
        <v>6072.3159990113063</v>
      </c>
      <c r="F147" s="198">
        <f t="shared" si="14"/>
        <v>7609.3364116860321</v>
      </c>
      <c r="G147" s="198">
        <f t="shared" si="15"/>
        <v>520906.111203751</v>
      </c>
      <c r="O147" s="199">
        <f t="shared" si="25"/>
        <v>49491</v>
      </c>
      <c r="P147" s="155">
        <v>127</v>
      </c>
      <c r="Q147" s="165">
        <f t="shared" si="16"/>
        <v>782921.36200457474</v>
      </c>
      <c r="R147" s="200">
        <f t="shared" si="22"/>
        <v>2283.5206391800075</v>
      </c>
      <c r="S147" s="200">
        <f t="shared" si="23"/>
        <v>9480.7308677435722</v>
      </c>
      <c r="T147" s="200">
        <f t="shared" si="17"/>
        <v>11764.25150692358</v>
      </c>
      <c r="U147" s="200">
        <f t="shared" si="18"/>
        <v>773440.63113683113</v>
      </c>
    </row>
    <row r="148" spans="1:21" x14ac:dyDescent="0.35">
      <c r="A148" s="197">
        <f t="shared" si="24"/>
        <v>49522</v>
      </c>
      <c r="B148" s="175">
        <v>128</v>
      </c>
      <c r="C148" s="164">
        <f t="shared" si="19"/>
        <v>520906.111203751</v>
      </c>
      <c r="D148" s="198">
        <f t="shared" si="20"/>
        <v>1519.3094910109426</v>
      </c>
      <c r="E148" s="198">
        <f t="shared" si="21"/>
        <v>6090.02692067509</v>
      </c>
      <c r="F148" s="198">
        <f t="shared" si="14"/>
        <v>7609.3364116860321</v>
      </c>
      <c r="G148" s="198">
        <f t="shared" si="15"/>
        <v>514816.08428307594</v>
      </c>
      <c r="O148" s="199">
        <f t="shared" si="25"/>
        <v>49522</v>
      </c>
      <c r="P148" s="155">
        <v>128</v>
      </c>
      <c r="Q148" s="165">
        <f t="shared" si="16"/>
        <v>773440.63113683113</v>
      </c>
      <c r="R148" s="200">
        <f t="shared" si="22"/>
        <v>2255.8685074824225</v>
      </c>
      <c r="S148" s="200">
        <f t="shared" si="23"/>
        <v>9508.382999441159</v>
      </c>
      <c r="T148" s="200">
        <f t="shared" si="17"/>
        <v>11764.251506923581</v>
      </c>
      <c r="U148" s="200">
        <f t="shared" si="18"/>
        <v>763932.24813739001</v>
      </c>
    </row>
    <row r="149" spans="1:21" x14ac:dyDescent="0.35">
      <c r="A149" s="197">
        <f t="shared" si="24"/>
        <v>49553</v>
      </c>
      <c r="B149" s="175">
        <v>129</v>
      </c>
      <c r="C149" s="164">
        <f t="shared" si="19"/>
        <v>514816.08428307594</v>
      </c>
      <c r="D149" s="198">
        <f t="shared" si="20"/>
        <v>1501.5469124923068</v>
      </c>
      <c r="E149" s="198">
        <f t="shared" si="21"/>
        <v>6107.7894991937255</v>
      </c>
      <c r="F149" s="198">
        <f t="shared" si="14"/>
        <v>7609.3364116860321</v>
      </c>
      <c r="G149" s="198">
        <f t="shared" si="15"/>
        <v>508708.29478388221</v>
      </c>
      <c r="O149" s="199">
        <f t="shared" si="25"/>
        <v>49553</v>
      </c>
      <c r="P149" s="155">
        <v>129</v>
      </c>
      <c r="Q149" s="165">
        <f t="shared" si="16"/>
        <v>763932.24813739001</v>
      </c>
      <c r="R149" s="200">
        <f t="shared" si="22"/>
        <v>2228.1357237340521</v>
      </c>
      <c r="S149" s="200">
        <f t="shared" si="23"/>
        <v>9536.1157831895289</v>
      </c>
      <c r="T149" s="200">
        <f t="shared" si="17"/>
        <v>11764.251506923581</v>
      </c>
      <c r="U149" s="200">
        <f t="shared" si="18"/>
        <v>754396.13235420047</v>
      </c>
    </row>
    <row r="150" spans="1:21" x14ac:dyDescent="0.35">
      <c r="A150" s="197">
        <f t="shared" si="24"/>
        <v>49583</v>
      </c>
      <c r="B150" s="175">
        <v>130</v>
      </c>
      <c r="C150" s="164">
        <f t="shared" si="19"/>
        <v>508708.29478388221</v>
      </c>
      <c r="D150" s="198">
        <f t="shared" si="20"/>
        <v>1483.7325264529916</v>
      </c>
      <c r="E150" s="198">
        <f t="shared" si="21"/>
        <v>6125.6038852330403</v>
      </c>
      <c r="F150" s="198">
        <f t="shared" ref="F150:F213" si="26">D150+E150</f>
        <v>7609.3364116860321</v>
      </c>
      <c r="G150" s="198">
        <f t="shared" ref="G150:G213" si="27">C150-E150</f>
        <v>502582.69089864916</v>
      </c>
      <c r="O150" s="199">
        <f t="shared" si="25"/>
        <v>49583</v>
      </c>
      <c r="P150" s="155">
        <v>130</v>
      </c>
      <c r="Q150" s="165">
        <f t="shared" ref="Q150:Q213" si="28">U149</f>
        <v>754396.13235420047</v>
      </c>
      <c r="R150" s="200">
        <f t="shared" si="22"/>
        <v>2200.3220526997493</v>
      </c>
      <c r="S150" s="200">
        <f t="shared" si="23"/>
        <v>9563.9294542238295</v>
      </c>
      <c r="T150" s="200">
        <f t="shared" ref="T150:T213" si="29">R150+S150</f>
        <v>11764.251506923578</v>
      </c>
      <c r="U150" s="200">
        <f t="shared" ref="U150:U213" si="30">Q150-S150</f>
        <v>744832.20289997663</v>
      </c>
    </row>
    <row r="151" spans="1:21" x14ac:dyDescent="0.35">
      <c r="A151" s="197">
        <f t="shared" si="24"/>
        <v>49614</v>
      </c>
      <c r="B151" s="175">
        <v>131</v>
      </c>
      <c r="C151" s="164">
        <f t="shared" ref="C151:C214" si="31">G150</f>
        <v>502582.69089864916</v>
      </c>
      <c r="D151" s="198">
        <f t="shared" ref="D151:D213" si="32">IPMT($E$17/12,B151-1,$E$7-1,-$C$22,$E$16,0)</f>
        <v>1465.8661817877285</v>
      </c>
      <c r="E151" s="198">
        <f t="shared" ref="E151:E214" si="33">PPMT($E$17/12,B151-1,$E$7-1,-$C$22,$E$16,0)</f>
        <v>6143.4702298983038</v>
      </c>
      <c r="F151" s="198">
        <f t="shared" si="26"/>
        <v>7609.3364116860321</v>
      </c>
      <c r="G151" s="198">
        <f t="shared" si="27"/>
        <v>496439.22066875087</v>
      </c>
      <c r="O151" s="199">
        <f t="shared" si="25"/>
        <v>49614</v>
      </c>
      <c r="P151" s="155">
        <v>131</v>
      </c>
      <c r="Q151" s="165">
        <f t="shared" si="28"/>
        <v>744832.20289997663</v>
      </c>
      <c r="R151" s="200">
        <f t="shared" ref="R151:R213" si="34">IPMT($S$16/12,P151-1,$S$7-1,-$Q$22,$S$15,0)</f>
        <v>2172.4272584582632</v>
      </c>
      <c r="S151" s="200">
        <f t="shared" ref="S151:S214" si="35">PPMT($S$16/12,P151-1,$S$7-1,-$Q$22,$S$15,0)</f>
        <v>9591.8242484653183</v>
      </c>
      <c r="T151" s="200">
        <f t="shared" si="29"/>
        <v>11764.251506923581</v>
      </c>
      <c r="U151" s="200">
        <f t="shared" si="30"/>
        <v>735240.37865151127</v>
      </c>
    </row>
    <row r="152" spans="1:21" x14ac:dyDescent="0.35">
      <c r="A152" s="197">
        <f t="shared" ref="A152:A213" si="36">EDATE(A151,1)</f>
        <v>49644</v>
      </c>
      <c r="B152" s="175">
        <v>132</v>
      </c>
      <c r="C152" s="164">
        <f t="shared" si="31"/>
        <v>496439.22066875087</v>
      </c>
      <c r="D152" s="198">
        <f t="shared" si="32"/>
        <v>1447.9477269505253</v>
      </c>
      <c r="E152" s="198">
        <f t="shared" si="33"/>
        <v>6161.388684735507</v>
      </c>
      <c r="F152" s="198">
        <f t="shared" si="26"/>
        <v>7609.3364116860321</v>
      </c>
      <c r="G152" s="198">
        <f t="shared" si="27"/>
        <v>490277.83198401536</v>
      </c>
      <c r="O152" s="199">
        <f t="shared" ref="O152:O213" si="37">EDATE(O151,1)</f>
        <v>49644</v>
      </c>
      <c r="P152" s="155">
        <v>132</v>
      </c>
      <c r="Q152" s="165">
        <f t="shared" si="28"/>
        <v>735240.37865151127</v>
      </c>
      <c r="R152" s="200">
        <f t="shared" si="34"/>
        <v>2144.4511044002393</v>
      </c>
      <c r="S152" s="200">
        <f t="shared" si="35"/>
        <v>9619.8004025233404</v>
      </c>
      <c r="T152" s="200">
        <f t="shared" si="29"/>
        <v>11764.25150692358</v>
      </c>
      <c r="U152" s="200">
        <f t="shared" si="30"/>
        <v>725620.57824898791</v>
      </c>
    </row>
    <row r="153" spans="1:21" x14ac:dyDescent="0.35">
      <c r="A153" s="197">
        <f t="shared" si="36"/>
        <v>49675</v>
      </c>
      <c r="B153" s="175">
        <v>133</v>
      </c>
      <c r="C153" s="164">
        <f t="shared" si="31"/>
        <v>490277.83198401536</v>
      </c>
      <c r="D153" s="198">
        <f t="shared" si="32"/>
        <v>1429.9770099533803</v>
      </c>
      <c r="E153" s="198">
        <f t="shared" si="33"/>
        <v>6179.3594017326523</v>
      </c>
      <c r="F153" s="198">
        <f t="shared" si="26"/>
        <v>7609.3364116860321</v>
      </c>
      <c r="G153" s="198">
        <f t="shared" si="27"/>
        <v>484098.47258228273</v>
      </c>
      <c r="O153" s="199">
        <f t="shared" si="37"/>
        <v>49675</v>
      </c>
      <c r="P153" s="155">
        <v>133</v>
      </c>
      <c r="Q153" s="165">
        <f t="shared" si="28"/>
        <v>725620.57824898791</v>
      </c>
      <c r="R153" s="200">
        <f t="shared" si="34"/>
        <v>2116.3933532262131</v>
      </c>
      <c r="S153" s="200">
        <f t="shared" si="35"/>
        <v>9647.8581536973688</v>
      </c>
      <c r="T153" s="200">
        <f t="shared" si="29"/>
        <v>11764.251506923581</v>
      </c>
      <c r="U153" s="200">
        <f t="shared" si="30"/>
        <v>715972.72009529057</v>
      </c>
    </row>
    <row r="154" spans="1:21" x14ac:dyDescent="0.35">
      <c r="A154" s="197">
        <f t="shared" si="36"/>
        <v>49706</v>
      </c>
      <c r="B154" s="175">
        <v>134</v>
      </c>
      <c r="C154" s="164">
        <f t="shared" si="31"/>
        <v>484098.47258228273</v>
      </c>
      <c r="D154" s="198">
        <f t="shared" si="32"/>
        <v>1411.9538783649932</v>
      </c>
      <c r="E154" s="198">
        <f t="shared" si="33"/>
        <v>6197.3825333210398</v>
      </c>
      <c r="F154" s="198">
        <f t="shared" si="26"/>
        <v>7609.336411686033</v>
      </c>
      <c r="G154" s="198">
        <f t="shared" si="27"/>
        <v>477901.09004896169</v>
      </c>
      <c r="O154" s="199">
        <f t="shared" si="37"/>
        <v>49706</v>
      </c>
      <c r="P154" s="155">
        <v>134</v>
      </c>
      <c r="Q154" s="165">
        <f t="shared" si="28"/>
        <v>715972.72009529057</v>
      </c>
      <c r="R154" s="200">
        <f t="shared" si="34"/>
        <v>2088.253766944596</v>
      </c>
      <c r="S154" s="200">
        <f t="shared" si="35"/>
        <v>9675.9977399789859</v>
      </c>
      <c r="T154" s="200">
        <f t="shared" si="29"/>
        <v>11764.251506923581</v>
      </c>
      <c r="U154" s="200">
        <f t="shared" si="30"/>
        <v>706296.72235531162</v>
      </c>
    </row>
    <row r="155" spans="1:21" x14ac:dyDescent="0.35">
      <c r="A155" s="197">
        <f t="shared" si="36"/>
        <v>49735</v>
      </c>
      <c r="B155" s="175">
        <v>135</v>
      </c>
      <c r="C155" s="164">
        <f t="shared" si="31"/>
        <v>477901.09004896169</v>
      </c>
      <c r="D155" s="198">
        <f t="shared" si="32"/>
        <v>1393.8781793094734</v>
      </c>
      <c r="E155" s="198">
        <f t="shared" si="33"/>
        <v>6215.458232376558</v>
      </c>
      <c r="F155" s="198">
        <f t="shared" si="26"/>
        <v>7609.3364116860312</v>
      </c>
      <c r="G155" s="198">
        <f t="shared" si="27"/>
        <v>471685.63181658514</v>
      </c>
      <c r="O155" s="199">
        <f t="shared" si="37"/>
        <v>49735</v>
      </c>
      <c r="P155" s="155">
        <v>135</v>
      </c>
      <c r="Q155" s="165">
        <f t="shared" si="28"/>
        <v>706296.72235531162</v>
      </c>
      <c r="R155" s="200">
        <f t="shared" si="34"/>
        <v>2060.0321068696571</v>
      </c>
      <c r="S155" s="200">
        <f t="shared" si="35"/>
        <v>9704.2194000539239</v>
      </c>
      <c r="T155" s="200">
        <f t="shared" si="29"/>
        <v>11764.251506923581</v>
      </c>
      <c r="U155" s="200">
        <f t="shared" si="30"/>
        <v>696592.50295525766</v>
      </c>
    </row>
    <row r="156" spans="1:21" x14ac:dyDescent="0.35">
      <c r="A156" s="197">
        <f t="shared" si="36"/>
        <v>49766</v>
      </c>
      <c r="B156" s="175">
        <v>136</v>
      </c>
      <c r="C156" s="164">
        <f t="shared" si="31"/>
        <v>471685.63181658514</v>
      </c>
      <c r="D156" s="198">
        <f t="shared" si="32"/>
        <v>1375.7497594650417</v>
      </c>
      <c r="E156" s="198">
        <f t="shared" si="33"/>
        <v>6233.5866522209899</v>
      </c>
      <c r="F156" s="198">
        <f t="shared" si="26"/>
        <v>7609.3364116860321</v>
      </c>
      <c r="G156" s="198">
        <f t="shared" si="27"/>
        <v>465452.04516436416</v>
      </c>
      <c r="O156" s="199">
        <f t="shared" si="37"/>
        <v>49766</v>
      </c>
      <c r="P156" s="155">
        <v>136</v>
      </c>
      <c r="Q156" s="165">
        <f t="shared" si="28"/>
        <v>696592.50295525766</v>
      </c>
      <c r="R156" s="200">
        <f t="shared" si="34"/>
        <v>2031.7281336194997</v>
      </c>
      <c r="S156" s="200">
        <f t="shared" si="35"/>
        <v>9732.5233733040805</v>
      </c>
      <c r="T156" s="200">
        <f t="shared" si="29"/>
        <v>11764.25150692358</v>
      </c>
      <c r="U156" s="200">
        <f t="shared" si="30"/>
        <v>686859.97958195361</v>
      </c>
    </row>
    <row r="157" spans="1:21" x14ac:dyDescent="0.35">
      <c r="A157" s="197">
        <f t="shared" si="36"/>
        <v>49796</v>
      </c>
      <c r="B157" s="175">
        <v>137</v>
      </c>
      <c r="C157" s="164">
        <f t="shared" si="31"/>
        <v>465452.04516436416</v>
      </c>
      <c r="D157" s="198">
        <f t="shared" si="32"/>
        <v>1357.5684650627306</v>
      </c>
      <c r="E157" s="198">
        <f t="shared" si="33"/>
        <v>6251.7679466233021</v>
      </c>
      <c r="F157" s="198">
        <f t="shared" si="26"/>
        <v>7609.336411686033</v>
      </c>
      <c r="G157" s="198">
        <f t="shared" si="27"/>
        <v>459200.27721774083</v>
      </c>
      <c r="O157" s="199">
        <f t="shared" si="37"/>
        <v>49796</v>
      </c>
      <c r="P157" s="155">
        <v>137</v>
      </c>
      <c r="Q157" s="165">
        <f t="shared" si="28"/>
        <v>686859.97958195361</v>
      </c>
      <c r="R157" s="200">
        <f t="shared" si="34"/>
        <v>2003.3416071140293</v>
      </c>
      <c r="S157" s="200">
        <f t="shared" si="35"/>
        <v>9760.9098998095524</v>
      </c>
      <c r="T157" s="200">
        <f t="shared" si="29"/>
        <v>11764.251506923581</v>
      </c>
      <c r="U157" s="200">
        <f t="shared" si="30"/>
        <v>677099.06968214409</v>
      </c>
    </row>
    <row r="158" spans="1:21" x14ac:dyDescent="0.35">
      <c r="A158" s="197">
        <f t="shared" si="36"/>
        <v>49827</v>
      </c>
      <c r="B158" s="175">
        <v>138</v>
      </c>
      <c r="C158" s="164">
        <f t="shared" si="31"/>
        <v>459200.27721774083</v>
      </c>
      <c r="D158" s="198">
        <f t="shared" si="32"/>
        <v>1339.3341418850794</v>
      </c>
      <c r="E158" s="198">
        <f t="shared" si="33"/>
        <v>6270.0022698009534</v>
      </c>
      <c r="F158" s="198">
        <f t="shared" si="26"/>
        <v>7609.336411686033</v>
      </c>
      <c r="G158" s="198">
        <f t="shared" si="27"/>
        <v>452930.27494793991</v>
      </c>
      <c r="O158" s="199">
        <f t="shared" si="37"/>
        <v>49827</v>
      </c>
      <c r="P158" s="155">
        <v>138</v>
      </c>
      <c r="Q158" s="165">
        <f t="shared" si="28"/>
        <v>677099.06968214409</v>
      </c>
      <c r="R158" s="200">
        <f t="shared" si="34"/>
        <v>1974.8722865729183</v>
      </c>
      <c r="S158" s="200">
        <f t="shared" si="35"/>
        <v>9789.3792203506619</v>
      </c>
      <c r="T158" s="200">
        <f t="shared" si="29"/>
        <v>11764.25150692358</v>
      </c>
      <c r="U158" s="200">
        <f t="shared" si="30"/>
        <v>667309.69046179345</v>
      </c>
    </row>
    <row r="159" spans="1:21" x14ac:dyDescent="0.35">
      <c r="A159" s="197">
        <f t="shared" si="36"/>
        <v>49857</v>
      </c>
      <c r="B159" s="175">
        <v>139</v>
      </c>
      <c r="C159" s="164">
        <f t="shared" si="31"/>
        <v>452930.27494793991</v>
      </c>
      <c r="D159" s="198">
        <f t="shared" si="32"/>
        <v>1321.0466352648266</v>
      </c>
      <c r="E159" s="198">
        <f t="shared" si="33"/>
        <v>6288.2897764212066</v>
      </c>
      <c r="F159" s="198">
        <f t="shared" si="26"/>
        <v>7609.336411686033</v>
      </c>
      <c r="G159" s="198">
        <f t="shared" si="27"/>
        <v>446641.9851715187</v>
      </c>
      <c r="O159" s="199">
        <f t="shared" si="37"/>
        <v>49857</v>
      </c>
      <c r="P159" s="155">
        <v>139</v>
      </c>
      <c r="Q159" s="165">
        <f t="shared" si="28"/>
        <v>667309.69046179345</v>
      </c>
      <c r="R159" s="200">
        <f t="shared" si="34"/>
        <v>1946.319930513562</v>
      </c>
      <c r="S159" s="200">
        <f t="shared" si="35"/>
        <v>9817.9315764100193</v>
      </c>
      <c r="T159" s="200">
        <f t="shared" si="29"/>
        <v>11764.251506923581</v>
      </c>
      <c r="U159" s="200">
        <f t="shared" si="30"/>
        <v>657491.75888538337</v>
      </c>
    </row>
    <row r="160" spans="1:21" x14ac:dyDescent="0.35">
      <c r="A160" s="197">
        <f t="shared" si="36"/>
        <v>49888</v>
      </c>
      <c r="B160" s="175">
        <v>140</v>
      </c>
      <c r="C160" s="164">
        <f t="shared" si="31"/>
        <v>446641.9851715187</v>
      </c>
      <c r="D160" s="198">
        <f t="shared" si="32"/>
        <v>1302.7057900835982</v>
      </c>
      <c r="E160" s="198">
        <f t="shared" si="33"/>
        <v>6306.630621602435</v>
      </c>
      <c r="F160" s="198">
        <f t="shared" si="26"/>
        <v>7609.336411686033</v>
      </c>
      <c r="G160" s="198">
        <f t="shared" si="27"/>
        <v>440335.35454991629</v>
      </c>
      <c r="O160" s="199">
        <f t="shared" si="37"/>
        <v>49888</v>
      </c>
      <c r="P160" s="155">
        <v>140</v>
      </c>
      <c r="Q160" s="165">
        <f t="shared" si="28"/>
        <v>657491.75888538337</v>
      </c>
      <c r="R160" s="200">
        <f t="shared" si="34"/>
        <v>1917.6842967490329</v>
      </c>
      <c r="S160" s="200">
        <f t="shared" si="35"/>
        <v>9846.5672101745477</v>
      </c>
      <c r="T160" s="200">
        <f t="shared" si="29"/>
        <v>11764.251506923581</v>
      </c>
      <c r="U160" s="200">
        <f t="shared" si="30"/>
        <v>647645.19167520886</v>
      </c>
    </row>
    <row r="161" spans="1:21" x14ac:dyDescent="0.35">
      <c r="A161" s="197">
        <f t="shared" si="36"/>
        <v>49919</v>
      </c>
      <c r="B161" s="175">
        <v>141</v>
      </c>
      <c r="C161" s="164">
        <f t="shared" si="31"/>
        <v>440335.35454991629</v>
      </c>
      <c r="D161" s="198">
        <f t="shared" si="32"/>
        <v>1284.3114507705909</v>
      </c>
      <c r="E161" s="198">
        <f t="shared" si="33"/>
        <v>6325.0249609154416</v>
      </c>
      <c r="F161" s="198">
        <f t="shared" si="26"/>
        <v>7609.3364116860321</v>
      </c>
      <c r="G161" s="198">
        <f t="shared" si="27"/>
        <v>434010.32958900084</v>
      </c>
      <c r="O161" s="199">
        <f t="shared" si="37"/>
        <v>49919</v>
      </c>
      <c r="P161" s="155">
        <v>141</v>
      </c>
      <c r="Q161" s="165">
        <f t="shared" si="28"/>
        <v>647645.19167520886</v>
      </c>
      <c r="R161" s="200">
        <f t="shared" si="34"/>
        <v>1888.9651423860239</v>
      </c>
      <c r="S161" s="200">
        <f t="shared" si="35"/>
        <v>9875.2863645375564</v>
      </c>
      <c r="T161" s="200">
        <f t="shared" si="29"/>
        <v>11764.25150692358</v>
      </c>
      <c r="U161" s="200">
        <f t="shared" si="30"/>
        <v>637769.90531067131</v>
      </c>
    </row>
    <row r="162" spans="1:21" x14ac:dyDescent="0.35">
      <c r="A162" s="197">
        <f t="shared" si="36"/>
        <v>49949</v>
      </c>
      <c r="B162" s="175">
        <v>142</v>
      </c>
      <c r="C162" s="164">
        <f t="shared" si="31"/>
        <v>434010.32958900084</v>
      </c>
      <c r="D162" s="198">
        <f t="shared" si="32"/>
        <v>1265.8634613012541</v>
      </c>
      <c r="E162" s="198">
        <f t="shared" si="33"/>
        <v>6343.4729503847784</v>
      </c>
      <c r="F162" s="198">
        <f t="shared" si="26"/>
        <v>7609.3364116860321</v>
      </c>
      <c r="G162" s="198">
        <f t="shared" si="27"/>
        <v>427666.85663861607</v>
      </c>
      <c r="O162" s="199">
        <f t="shared" si="37"/>
        <v>49949</v>
      </c>
      <c r="P162" s="155">
        <v>142</v>
      </c>
      <c r="Q162" s="165">
        <f t="shared" si="28"/>
        <v>637769.90531067131</v>
      </c>
      <c r="R162" s="200">
        <f t="shared" si="34"/>
        <v>1860.162223822789</v>
      </c>
      <c r="S162" s="200">
        <f t="shared" si="35"/>
        <v>9904.0892831007914</v>
      </c>
      <c r="T162" s="200">
        <f t="shared" si="29"/>
        <v>11764.25150692358</v>
      </c>
      <c r="U162" s="200">
        <f t="shared" si="30"/>
        <v>627865.81602757052</v>
      </c>
    </row>
    <row r="163" spans="1:21" x14ac:dyDescent="0.35">
      <c r="A163" s="197">
        <f t="shared" si="36"/>
        <v>49980</v>
      </c>
      <c r="B163" s="175">
        <v>143</v>
      </c>
      <c r="C163" s="164">
        <f t="shared" si="31"/>
        <v>427666.85663861607</v>
      </c>
      <c r="D163" s="198">
        <f t="shared" si="32"/>
        <v>1247.3616651959653</v>
      </c>
      <c r="E163" s="198">
        <f t="shared" si="33"/>
        <v>6361.9747464900665</v>
      </c>
      <c r="F163" s="198">
        <f t="shared" si="26"/>
        <v>7609.3364116860321</v>
      </c>
      <c r="G163" s="198">
        <f t="shared" si="27"/>
        <v>421304.881892126</v>
      </c>
      <c r="O163" s="199">
        <f t="shared" si="37"/>
        <v>49980</v>
      </c>
      <c r="P163" s="155">
        <v>143</v>
      </c>
      <c r="Q163" s="165">
        <f t="shared" si="28"/>
        <v>627865.81602757052</v>
      </c>
      <c r="R163" s="200">
        <f t="shared" si="34"/>
        <v>1831.2752967470788</v>
      </c>
      <c r="S163" s="200">
        <f t="shared" si="35"/>
        <v>9932.9762101765027</v>
      </c>
      <c r="T163" s="200">
        <f t="shared" si="29"/>
        <v>11764.251506923581</v>
      </c>
      <c r="U163" s="200">
        <f t="shared" si="30"/>
        <v>617932.83981739404</v>
      </c>
    </row>
    <row r="164" spans="1:21" x14ac:dyDescent="0.35">
      <c r="A164" s="197">
        <f t="shared" si="36"/>
        <v>50010</v>
      </c>
      <c r="B164" s="175">
        <v>144</v>
      </c>
      <c r="C164" s="164">
        <f t="shared" si="31"/>
        <v>421304.881892126</v>
      </c>
      <c r="D164" s="198">
        <f t="shared" si="32"/>
        <v>1228.8059055187027</v>
      </c>
      <c r="E164" s="198">
        <f t="shared" si="33"/>
        <v>6380.5305061673307</v>
      </c>
      <c r="F164" s="198">
        <f t="shared" si="26"/>
        <v>7609.3364116860339</v>
      </c>
      <c r="G164" s="198">
        <f t="shared" si="27"/>
        <v>414924.35138595867</v>
      </c>
      <c r="O164" s="199">
        <f t="shared" si="37"/>
        <v>50010</v>
      </c>
      <c r="P164" s="155">
        <v>144</v>
      </c>
      <c r="Q164" s="165">
        <f t="shared" si="28"/>
        <v>617932.83981739404</v>
      </c>
      <c r="R164" s="200">
        <f t="shared" si="34"/>
        <v>1802.3041161340641</v>
      </c>
      <c r="S164" s="200">
        <f t="shared" si="35"/>
        <v>9961.9473907895172</v>
      </c>
      <c r="T164" s="200">
        <f t="shared" si="29"/>
        <v>11764.251506923581</v>
      </c>
      <c r="U164" s="200">
        <f t="shared" si="30"/>
        <v>607970.89242660452</v>
      </c>
    </row>
    <row r="165" spans="1:21" x14ac:dyDescent="0.35">
      <c r="A165" s="197">
        <f t="shared" si="36"/>
        <v>50041</v>
      </c>
      <c r="B165" s="175">
        <v>145</v>
      </c>
      <c r="C165" s="164">
        <f t="shared" si="31"/>
        <v>414924.35138595867</v>
      </c>
      <c r="D165" s="198">
        <f t="shared" si="32"/>
        <v>1210.1960248757143</v>
      </c>
      <c r="E165" s="198">
        <f t="shared" si="33"/>
        <v>6399.140386810318</v>
      </c>
      <c r="F165" s="198">
        <f t="shared" si="26"/>
        <v>7609.3364116860321</v>
      </c>
      <c r="G165" s="198">
        <f t="shared" si="27"/>
        <v>408525.21099914837</v>
      </c>
      <c r="O165" s="199">
        <f t="shared" si="37"/>
        <v>50041</v>
      </c>
      <c r="P165" s="155">
        <v>145</v>
      </c>
      <c r="Q165" s="165">
        <f t="shared" si="28"/>
        <v>607970.89242660452</v>
      </c>
      <c r="R165" s="200">
        <f t="shared" si="34"/>
        <v>1773.2484362442608</v>
      </c>
      <c r="S165" s="200">
        <f t="shared" si="35"/>
        <v>9991.0030706793204</v>
      </c>
      <c r="T165" s="200">
        <f t="shared" si="29"/>
        <v>11764.251506923581</v>
      </c>
      <c r="U165" s="200">
        <f t="shared" si="30"/>
        <v>597979.88935592514</v>
      </c>
    </row>
    <row r="166" spans="1:21" x14ac:dyDescent="0.35">
      <c r="A166" s="197">
        <f t="shared" si="36"/>
        <v>50072</v>
      </c>
      <c r="B166" s="175">
        <v>146</v>
      </c>
      <c r="C166" s="164">
        <f t="shared" si="31"/>
        <v>408525.21099914837</v>
      </c>
      <c r="D166" s="198">
        <f t="shared" si="32"/>
        <v>1191.5318654141845</v>
      </c>
      <c r="E166" s="198">
        <f t="shared" si="33"/>
        <v>6417.8045462718474</v>
      </c>
      <c r="F166" s="198">
        <f t="shared" si="26"/>
        <v>7609.3364116860321</v>
      </c>
      <c r="G166" s="198">
        <f t="shared" si="27"/>
        <v>402107.40645287652</v>
      </c>
      <c r="O166" s="199">
        <f t="shared" si="37"/>
        <v>50072</v>
      </c>
      <c r="P166" s="155">
        <v>146</v>
      </c>
      <c r="Q166" s="165">
        <f t="shared" si="28"/>
        <v>597979.88935592514</v>
      </c>
      <c r="R166" s="200">
        <f t="shared" si="34"/>
        <v>1744.1080106214463</v>
      </c>
      <c r="S166" s="200">
        <f t="shared" si="35"/>
        <v>10020.143496302133</v>
      </c>
      <c r="T166" s="200">
        <f t="shared" si="29"/>
        <v>11764.25150692358</v>
      </c>
      <c r="U166" s="200">
        <f t="shared" si="30"/>
        <v>587959.74585962296</v>
      </c>
    </row>
    <row r="167" spans="1:21" x14ac:dyDescent="0.35">
      <c r="A167" s="197">
        <f t="shared" si="36"/>
        <v>50100</v>
      </c>
      <c r="B167" s="175">
        <v>147</v>
      </c>
      <c r="C167" s="164">
        <f t="shared" si="31"/>
        <v>402107.40645287652</v>
      </c>
      <c r="D167" s="198">
        <f t="shared" si="32"/>
        <v>1172.8132688208914</v>
      </c>
      <c r="E167" s="198">
        <f t="shared" si="33"/>
        <v>6436.5231428651405</v>
      </c>
      <c r="F167" s="198">
        <f t="shared" si="26"/>
        <v>7609.3364116860321</v>
      </c>
      <c r="G167" s="198">
        <f t="shared" si="27"/>
        <v>395670.88331001136</v>
      </c>
      <c r="O167" s="199">
        <f t="shared" si="37"/>
        <v>50100</v>
      </c>
      <c r="P167" s="155">
        <v>147</v>
      </c>
      <c r="Q167" s="165">
        <f t="shared" si="28"/>
        <v>587959.74585962296</v>
      </c>
      <c r="R167" s="200">
        <f t="shared" si="34"/>
        <v>1714.8825920905654</v>
      </c>
      <c r="S167" s="200">
        <f t="shared" si="35"/>
        <v>10049.368914833016</v>
      </c>
      <c r="T167" s="200">
        <f t="shared" si="29"/>
        <v>11764.251506923581</v>
      </c>
      <c r="U167" s="200">
        <f t="shared" si="30"/>
        <v>577910.3769447899</v>
      </c>
    </row>
    <row r="168" spans="1:21" x14ac:dyDescent="0.35">
      <c r="A168" s="197">
        <f t="shared" si="36"/>
        <v>50131</v>
      </c>
      <c r="B168" s="175">
        <v>148</v>
      </c>
      <c r="C168" s="164">
        <f t="shared" si="31"/>
        <v>395670.88331001136</v>
      </c>
      <c r="D168" s="198">
        <f t="shared" si="32"/>
        <v>1154.0400763208681</v>
      </c>
      <c r="E168" s="198">
        <f t="shared" si="33"/>
        <v>6455.2963353651639</v>
      </c>
      <c r="F168" s="198">
        <f t="shared" si="26"/>
        <v>7609.3364116860321</v>
      </c>
      <c r="G168" s="198">
        <f t="shared" si="27"/>
        <v>389215.5869746462</v>
      </c>
      <c r="O168" s="199">
        <f t="shared" si="37"/>
        <v>50131</v>
      </c>
      <c r="P168" s="155">
        <v>148</v>
      </c>
      <c r="Q168" s="165">
        <f t="shared" si="28"/>
        <v>577910.3769447899</v>
      </c>
      <c r="R168" s="200">
        <f t="shared" si="34"/>
        <v>1685.571932755636</v>
      </c>
      <c r="S168" s="200">
        <f t="shared" si="35"/>
        <v>10078.679574167945</v>
      </c>
      <c r="T168" s="200">
        <f t="shared" si="29"/>
        <v>11764.251506923581</v>
      </c>
      <c r="U168" s="200">
        <f t="shared" si="30"/>
        <v>567831.69737062196</v>
      </c>
    </row>
    <row r="169" spans="1:21" x14ac:dyDescent="0.35">
      <c r="A169" s="197">
        <f t="shared" si="36"/>
        <v>50161</v>
      </c>
      <c r="B169" s="175">
        <v>149</v>
      </c>
      <c r="C169" s="164">
        <f t="shared" si="31"/>
        <v>389215.5869746462</v>
      </c>
      <c r="D169" s="198">
        <f t="shared" si="32"/>
        <v>1135.2121286760532</v>
      </c>
      <c r="E169" s="198">
        <f t="shared" si="33"/>
        <v>6474.1242830099791</v>
      </c>
      <c r="F169" s="198">
        <f t="shared" si="26"/>
        <v>7609.3364116860321</v>
      </c>
      <c r="G169" s="198">
        <f t="shared" si="27"/>
        <v>382741.46269163623</v>
      </c>
      <c r="O169" s="199">
        <f t="shared" si="37"/>
        <v>50161</v>
      </c>
      <c r="P169" s="155">
        <v>149</v>
      </c>
      <c r="Q169" s="165">
        <f t="shared" si="28"/>
        <v>567831.69737062196</v>
      </c>
      <c r="R169" s="200">
        <f t="shared" si="34"/>
        <v>1656.1757839976458</v>
      </c>
      <c r="S169" s="200">
        <f t="shared" si="35"/>
        <v>10108.075722925934</v>
      </c>
      <c r="T169" s="200">
        <f t="shared" si="29"/>
        <v>11764.25150692358</v>
      </c>
      <c r="U169" s="200">
        <f t="shared" si="30"/>
        <v>557723.62164769601</v>
      </c>
    </row>
    <row r="170" spans="1:21" x14ac:dyDescent="0.35">
      <c r="A170" s="197">
        <f t="shared" si="36"/>
        <v>50192</v>
      </c>
      <c r="B170" s="175">
        <v>150</v>
      </c>
      <c r="C170" s="164">
        <f t="shared" si="31"/>
        <v>382741.46269163623</v>
      </c>
      <c r="D170" s="198">
        <f t="shared" si="32"/>
        <v>1116.3292661839405</v>
      </c>
      <c r="E170" s="198">
        <f t="shared" si="33"/>
        <v>6493.0071455020925</v>
      </c>
      <c r="F170" s="198">
        <f t="shared" si="26"/>
        <v>7609.336411686033</v>
      </c>
      <c r="G170" s="198">
        <f t="shared" si="27"/>
        <v>376248.45554613415</v>
      </c>
      <c r="O170" s="199">
        <f t="shared" si="37"/>
        <v>50192</v>
      </c>
      <c r="P170" s="155">
        <v>150</v>
      </c>
      <c r="Q170" s="165">
        <f t="shared" si="28"/>
        <v>557723.62164769601</v>
      </c>
      <c r="R170" s="200">
        <f t="shared" si="34"/>
        <v>1626.693896472445</v>
      </c>
      <c r="S170" s="200">
        <f t="shared" si="35"/>
        <v>10137.557610451136</v>
      </c>
      <c r="T170" s="200">
        <f t="shared" si="29"/>
        <v>11764.251506923581</v>
      </c>
      <c r="U170" s="200">
        <f t="shared" si="30"/>
        <v>547586.06403724488</v>
      </c>
    </row>
    <row r="171" spans="1:21" x14ac:dyDescent="0.35">
      <c r="A171" s="197">
        <f t="shared" si="36"/>
        <v>50222</v>
      </c>
      <c r="B171" s="175">
        <v>151</v>
      </c>
      <c r="C171" s="164">
        <f t="shared" si="31"/>
        <v>376248.45554613415</v>
      </c>
      <c r="D171" s="198">
        <f t="shared" si="32"/>
        <v>1097.3913286762263</v>
      </c>
      <c r="E171" s="198">
        <f t="shared" si="33"/>
        <v>6511.9450830098058</v>
      </c>
      <c r="F171" s="198">
        <f t="shared" si="26"/>
        <v>7609.3364116860321</v>
      </c>
      <c r="G171" s="198">
        <f t="shared" si="27"/>
        <v>369736.51046312437</v>
      </c>
      <c r="O171" s="199">
        <f t="shared" si="37"/>
        <v>50222</v>
      </c>
      <c r="P171" s="155">
        <v>151</v>
      </c>
      <c r="Q171" s="165">
        <f t="shared" si="28"/>
        <v>547586.06403724488</v>
      </c>
      <c r="R171" s="200">
        <f t="shared" si="34"/>
        <v>1597.1260201086293</v>
      </c>
      <c r="S171" s="200">
        <f t="shared" si="35"/>
        <v>10167.12548681495</v>
      </c>
      <c r="T171" s="200">
        <f t="shared" si="29"/>
        <v>11764.25150692358</v>
      </c>
      <c r="U171" s="200">
        <f t="shared" si="30"/>
        <v>537418.93855042988</v>
      </c>
    </row>
    <row r="172" spans="1:21" x14ac:dyDescent="0.35">
      <c r="A172" s="197">
        <f t="shared" si="36"/>
        <v>50253</v>
      </c>
      <c r="B172" s="175">
        <v>152</v>
      </c>
      <c r="C172" s="164">
        <f t="shared" si="31"/>
        <v>369736.51046312437</v>
      </c>
      <c r="D172" s="198">
        <f t="shared" si="32"/>
        <v>1078.3981555174478</v>
      </c>
      <c r="E172" s="198">
        <f t="shared" si="33"/>
        <v>6530.9382561685843</v>
      </c>
      <c r="F172" s="198">
        <f t="shared" si="26"/>
        <v>7609.3364116860321</v>
      </c>
      <c r="G172" s="198">
        <f t="shared" si="27"/>
        <v>363205.57220695581</v>
      </c>
      <c r="O172" s="199">
        <f t="shared" si="37"/>
        <v>50253</v>
      </c>
      <c r="P172" s="155">
        <v>152</v>
      </c>
      <c r="Q172" s="165">
        <f t="shared" si="28"/>
        <v>537418.93855042988</v>
      </c>
      <c r="R172" s="200">
        <f t="shared" si="34"/>
        <v>1567.4719041054193</v>
      </c>
      <c r="S172" s="200">
        <f t="shared" si="35"/>
        <v>10196.779602818162</v>
      </c>
      <c r="T172" s="200">
        <f t="shared" si="29"/>
        <v>11764.251506923581</v>
      </c>
      <c r="U172" s="200">
        <f t="shared" si="30"/>
        <v>527222.15894761169</v>
      </c>
    </row>
    <row r="173" spans="1:21" x14ac:dyDescent="0.35">
      <c r="A173" s="197">
        <f t="shared" si="36"/>
        <v>50284</v>
      </c>
      <c r="B173" s="175">
        <v>153</v>
      </c>
      <c r="C173" s="164">
        <f t="shared" si="31"/>
        <v>363205.57220695581</v>
      </c>
      <c r="D173" s="198">
        <f t="shared" si="32"/>
        <v>1059.3495856036227</v>
      </c>
      <c r="E173" s="198">
        <f t="shared" si="33"/>
        <v>6549.9868260824105</v>
      </c>
      <c r="F173" s="198">
        <f t="shared" si="26"/>
        <v>7609.336411686033</v>
      </c>
      <c r="G173" s="198">
        <f t="shared" si="27"/>
        <v>356655.58538087341</v>
      </c>
      <c r="O173" s="199">
        <f t="shared" si="37"/>
        <v>50284</v>
      </c>
      <c r="P173" s="155">
        <v>153</v>
      </c>
      <c r="Q173" s="165">
        <f t="shared" si="28"/>
        <v>527222.15894761169</v>
      </c>
      <c r="R173" s="200">
        <f t="shared" si="34"/>
        <v>1537.7312969305328</v>
      </c>
      <c r="S173" s="200">
        <f t="shared" si="35"/>
        <v>10226.520209993048</v>
      </c>
      <c r="T173" s="200">
        <f t="shared" si="29"/>
        <v>11764.251506923581</v>
      </c>
      <c r="U173" s="200">
        <f t="shared" si="30"/>
        <v>516995.63873761863</v>
      </c>
    </row>
    <row r="174" spans="1:21" x14ac:dyDescent="0.35">
      <c r="A174" s="197">
        <f t="shared" si="36"/>
        <v>50314</v>
      </c>
      <c r="B174" s="175">
        <v>154</v>
      </c>
      <c r="C174" s="164">
        <f t="shared" si="31"/>
        <v>356655.58538087341</v>
      </c>
      <c r="D174" s="198">
        <f t="shared" si="32"/>
        <v>1040.2454573608823</v>
      </c>
      <c r="E174" s="198">
        <f t="shared" si="33"/>
        <v>6569.0909543251501</v>
      </c>
      <c r="F174" s="198">
        <f t="shared" si="26"/>
        <v>7609.3364116860321</v>
      </c>
      <c r="G174" s="198">
        <f t="shared" si="27"/>
        <v>350086.49442654825</v>
      </c>
      <c r="O174" s="199">
        <f t="shared" si="37"/>
        <v>50314</v>
      </c>
      <c r="P174" s="155">
        <v>154</v>
      </c>
      <c r="Q174" s="165">
        <f t="shared" si="28"/>
        <v>516995.63873761863</v>
      </c>
      <c r="R174" s="200">
        <f t="shared" si="34"/>
        <v>1507.9039463180532</v>
      </c>
      <c r="S174" s="200">
        <f t="shared" si="35"/>
        <v>10256.347560605529</v>
      </c>
      <c r="T174" s="200">
        <f t="shared" si="29"/>
        <v>11764.251506923581</v>
      </c>
      <c r="U174" s="200">
        <f t="shared" si="30"/>
        <v>506739.29117701307</v>
      </c>
    </row>
    <row r="175" spans="1:21" x14ac:dyDescent="0.35">
      <c r="A175" s="197">
        <f t="shared" si="36"/>
        <v>50345</v>
      </c>
      <c r="B175" s="175">
        <v>155</v>
      </c>
      <c r="C175" s="164">
        <f t="shared" si="31"/>
        <v>350086.49442654825</v>
      </c>
      <c r="D175" s="198">
        <f t="shared" si="32"/>
        <v>1021.0856087441005</v>
      </c>
      <c r="E175" s="198">
        <f t="shared" si="33"/>
        <v>6588.2508029419314</v>
      </c>
      <c r="F175" s="198">
        <f t="shared" si="26"/>
        <v>7609.3364116860321</v>
      </c>
      <c r="G175" s="198">
        <f t="shared" si="27"/>
        <v>343498.24362360634</v>
      </c>
      <c r="O175" s="199">
        <f t="shared" si="37"/>
        <v>50345</v>
      </c>
      <c r="P175" s="155">
        <v>155</v>
      </c>
      <c r="Q175" s="165">
        <f t="shared" si="28"/>
        <v>506739.29117701307</v>
      </c>
      <c r="R175" s="200">
        <f t="shared" si="34"/>
        <v>1477.9895992662869</v>
      </c>
      <c r="S175" s="200">
        <f t="shared" si="35"/>
        <v>10286.261907657296</v>
      </c>
      <c r="T175" s="200">
        <f t="shared" si="29"/>
        <v>11764.251506923581</v>
      </c>
      <c r="U175" s="200">
        <f t="shared" si="30"/>
        <v>496453.02926935576</v>
      </c>
    </row>
    <row r="176" spans="1:21" x14ac:dyDescent="0.35">
      <c r="A176" s="197">
        <f t="shared" si="36"/>
        <v>50375</v>
      </c>
      <c r="B176" s="175">
        <v>156</v>
      </c>
      <c r="C176" s="164">
        <f t="shared" si="31"/>
        <v>343498.24362360634</v>
      </c>
      <c r="D176" s="198">
        <f t="shared" si="32"/>
        <v>1001.8698772355198</v>
      </c>
      <c r="E176" s="198">
        <f t="shared" si="33"/>
        <v>6607.4665344505129</v>
      </c>
      <c r="F176" s="198">
        <f t="shared" si="26"/>
        <v>7609.336411686033</v>
      </c>
      <c r="G176" s="198">
        <f t="shared" si="27"/>
        <v>336890.7770891558</v>
      </c>
      <c r="O176" s="199">
        <f t="shared" si="37"/>
        <v>50375</v>
      </c>
      <c r="P176" s="155">
        <v>156</v>
      </c>
      <c r="Q176" s="165">
        <f t="shared" si="28"/>
        <v>496453.02926935576</v>
      </c>
      <c r="R176" s="200">
        <f t="shared" si="34"/>
        <v>1447.9880020356197</v>
      </c>
      <c r="S176" s="200">
        <f t="shared" si="35"/>
        <v>10316.263504887962</v>
      </c>
      <c r="T176" s="200">
        <f t="shared" si="29"/>
        <v>11764.251506923581</v>
      </c>
      <c r="U176" s="200">
        <f t="shared" si="30"/>
        <v>486136.76576446777</v>
      </c>
    </row>
    <row r="177" spans="1:21" x14ac:dyDescent="0.35">
      <c r="A177" s="197">
        <f t="shared" si="36"/>
        <v>50406</v>
      </c>
      <c r="B177" s="175">
        <v>157</v>
      </c>
      <c r="C177" s="164">
        <f t="shared" si="31"/>
        <v>336890.7770891558</v>
      </c>
      <c r="D177" s="198">
        <f t="shared" si="32"/>
        <v>982.59809984337255</v>
      </c>
      <c r="E177" s="198">
        <f t="shared" si="33"/>
        <v>6626.7383118426606</v>
      </c>
      <c r="F177" s="198">
        <f t="shared" si="26"/>
        <v>7609.336411686033</v>
      </c>
      <c r="G177" s="198">
        <f t="shared" si="27"/>
        <v>330264.03877731314</v>
      </c>
      <c r="O177" s="199">
        <f t="shared" si="37"/>
        <v>50406</v>
      </c>
      <c r="P177" s="155">
        <v>157</v>
      </c>
      <c r="Q177" s="165">
        <f t="shared" si="28"/>
        <v>486136.76576446777</v>
      </c>
      <c r="R177" s="200">
        <f t="shared" si="34"/>
        <v>1417.8989001463633</v>
      </c>
      <c r="S177" s="200">
        <f t="shared" si="35"/>
        <v>10346.352606777218</v>
      </c>
      <c r="T177" s="200">
        <f t="shared" si="29"/>
        <v>11764.251506923581</v>
      </c>
      <c r="U177" s="200">
        <f t="shared" si="30"/>
        <v>475790.41315769055</v>
      </c>
    </row>
    <row r="178" spans="1:21" x14ac:dyDescent="0.35">
      <c r="A178" s="197">
        <f t="shared" si="36"/>
        <v>50437</v>
      </c>
      <c r="B178" s="175">
        <v>158</v>
      </c>
      <c r="C178" s="164">
        <f t="shared" si="31"/>
        <v>330264.03877731314</v>
      </c>
      <c r="D178" s="198">
        <f t="shared" si="32"/>
        <v>963.27011310049807</v>
      </c>
      <c r="E178" s="198">
        <f t="shared" si="33"/>
        <v>6646.0662985855342</v>
      </c>
      <c r="F178" s="198">
        <f t="shared" si="26"/>
        <v>7609.3364116860321</v>
      </c>
      <c r="G178" s="198">
        <f t="shared" si="27"/>
        <v>323617.97247872758</v>
      </c>
      <c r="O178" s="199">
        <f t="shared" si="37"/>
        <v>50437</v>
      </c>
      <c r="P178" s="155">
        <v>158</v>
      </c>
      <c r="Q178" s="165">
        <f t="shared" si="28"/>
        <v>475790.41315769055</v>
      </c>
      <c r="R178" s="200">
        <f t="shared" si="34"/>
        <v>1387.7220383765964</v>
      </c>
      <c r="S178" s="200">
        <f t="shared" si="35"/>
        <v>10376.529468546985</v>
      </c>
      <c r="T178" s="200">
        <f t="shared" si="29"/>
        <v>11764.251506923581</v>
      </c>
      <c r="U178" s="200">
        <f t="shared" si="30"/>
        <v>465413.88368914358</v>
      </c>
    </row>
    <row r="179" spans="1:21" x14ac:dyDescent="0.35">
      <c r="A179" s="197">
        <f t="shared" si="36"/>
        <v>50465</v>
      </c>
      <c r="B179" s="175">
        <v>159</v>
      </c>
      <c r="C179" s="164">
        <f t="shared" si="31"/>
        <v>323617.97247872758</v>
      </c>
      <c r="D179" s="198">
        <f t="shared" si="32"/>
        <v>943.88575306295684</v>
      </c>
      <c r="E179" s="198">
        <f t="shared" si="33"/>
        <v>6665.4506586230755</v>
      </c>
      <c r="F179" s="198">
        <f t="shared" si="26"/>
        <v>7609.3364116860321</v>
      </c>
      <c r="G179" s="198">
        <f t="shared" si="27"/>
        <v>316952.52182010451</v>
      </c>
      <c r="O179" s="199">
        <f t="shared" si="37"/>
        <v>50465</v>
      </c>
      <c r="P179" s="155">
        <v>159</v>
      </c>
      <c r="Q179" s="165">
        <f t="shared" si="28"/>
        <v>465413.88368914358</v>
      </c>
      <c r="R179" s="200">
        <f t="shared" si="34"/>
        <v>1357.457160760001</v>
      </c>
      <c r="S179" s="200">
        <f t="shared" si="35"/>
        <v>10406.79434616358</v>
      </c>
      <c r="T179" s="200">
        <f t="shared" si="29"/>
        <v>11764.251506923581</v>
      </c>
      <c r="U179" s="200">
        <f t="shared" si="30"/>
        <v>455007.08934298001</v>
      </c>
    </row>
    <row r="180" spans="1:21" x14ac:dyDescent="0.35">
      <c r="A180" s="197">
        <f t="shared" si="36"/>
        <v>50496</v>
      </c>
      <c r="B180" s="175">
        <v>160</v>
      </c>
      <c r="C180" s="164">
        <f t="shared" si="31"/>
        <v>316952.52182010451</v>
      </c>
      <c r="D180" s="198">
        <f t="shared" si="32"/>
        <v>924.44485530863949</v>
      </c>
      <c r="E180" s="198">
        <f t="shared" si="33"/>
        <v>6684.8915563773926</v>
      </c>
      <c r="F180" s="198">
        <f t="shared" si="26"/>
        <v>7609.3364116860321</v>
      </c>
      <c r="G180" s="198">
        <f t="shared" si="27"/>
        <v>310267.6302637271</v>
      </c>
      <c r="O180" s="199">
        <f t="shared" si="37"/>
        <v>50496</v>
      </c>
      <c r="P180" s="155">
        <v>160</v>
      </c>
      <c r="Q180" s="165">
        <f t="shared" si="28"/>
        <v>455007.08934298001</v>
      </c>
      <c r="R180" s="200">
        <f t="shared" si="34"/>
        <v>1327.1040105836905</v>
      </c>
      <c r="S180" s="200">
        <f t="shared" si="35"/>
        <v>10437.14749633989</v>
      </c>
      <c r="T180" s="200">
        <f t="shared" si="29"/>
        <v>11764.251506923581</v>
      </c>
      <c r="U180" s="200">
        <f t="shared" si="30"/>
        <v>444569.94184664014</v>
      </c>
    </row>
    <row r="181" spans="1:21" x14ac:dyDescent="0.35">
      <c r="A181" s="197">
        <f t="shared" si="36"/>
        <v>50526</v>
      </c>
      <c r="B181" s="175">
        <v>161</v>
      </c>
      <c r="C181" s="164">
        <f t="shared" si="31"/>
        <v>310267.6302637271</v>
      </c>
      <c r="D181" s="198">
        <f t="shared" si="32"/>
        <v>904.94725493587214</v>
      </c>
      <c r="E181" s="198">
        <f t="shared" si="33"/>
        <v>6704.3891567501605</v>
      </c>
      <c r="F181" s="198">
        <f t="shared" si="26"/>
        <v>7609.336411686033</v>
      </c>
      <c r="G181" s="198">
        <f t="shared" si="27"/>
        <v>303563.24110697693</v>
      </c>
      <c r="O181" s="199">
        <f t="shared" si="37"/>
        <v>50526</v>
      </c>
      <c r="P181" s="155">
        <v>161</v>
      </c>
      <c r="Q181" s="165">
        <f t="shared" si="28"/>
        <v>444569.94184664014</v>
      </c>
      <c r="R181" s="200">
        <f t="shared" si="34"/>
        <v>1296.6623303860324</v>
      </c>
      <c r="S181" s="200">
        <f t="shared" si="35"/>
        <v>10467.589176537549</v>
      </c>
      <c r="T181" s="200">
        <f t="shared" si="29"/>
        <v>11764.251506923581</v>
      </c>
      <c r="U181" s="200">
        <f t="shared" si="30"/>
        <v>434102.35267010261</v>
      </c>
    </row>
    <row r="182" spans="1:21" x14ac:dyDescent="0.35">
      <c r="A182" s="197">
        <f t="shared" si="36"/>
        <v>50557</v>
      </c>
      <c r="B182" s="175">
        <v>162</v>
      </c>
      <c r="C182" s="164">
        <f t="shared" si="31"/>
        <v>303563.24110697693</v>
      </c>
      <c r="D182" s="198">
        <f t="shared" si="32"/>
        <v>885.39278656201759</v>
      </c>
      <c r="E182" s="198">
        <f t="shared" si="33"/>
        <v>6723.9436251240149</v>
      </c>
      <c r="F182" s="198">
        <f t="shared" si="26"/>
        <v>7609.3364116860321</v>
      </c>
      <c r="G182" s="198">
        <f t="shared" si="27"/>
        <v>296839.29748185293</v>
      </c>
      <c r="O182" s="199">
        <f t="shared" si="37"/>
        <v>50557</v>
      </c>
      <c r="P182" s="155">
        <v>162</v>
      </c>
      <c r="Q182" s="165">
        <f t="shared" si="28"/>
        <v>434102.35267010261</v>
      </c>
      <c r="R182" s="200">
        <f t="shared" si="34"/>
        <v>1266.1318619544647</v>
      </c>
      <c r="S182" s="200">
        <f t="shared" si="35"/>
        <v>10498.119644969118</v>
      </c>
      <c r="T182" s="200">
        <f t="shared" si="29"/>
        <v>11764.251506923583</v>
      </c>
      <c r="U182" s="200">
        <f t="shared" si="30"/>
        <v>423604.23302513349</v>
      </c>
    </row>
    <row r="183" spans="1:21" x14ac:dyDescent="0.35">
      <c r="A183" s="197">
        <f t="shared" si="36"/>
        <v>50587</v>
      </c>
      <c r="B183" s="175">
        <v>163</v>
      </c>
      <c r="C183" s="164">
        <f t="shared" si="31"/>
        <v>296839.29748185293</v>
      </c>
      <c r="D183" s="198">
        <f t="shared" si="32"/>
        <v>865.78128432207257</v>
      </c>
      <c r="E183" s="198">
        <f t="shared" si="33"/>
        <v>6743.5551273639603</v>
      </c>
      <c r="F183" s="198">
        <f t="shared" si="26"/>
        <v>7609.336411686033</v>
      </c>
      <c r="G183" s="198">
        <f t="shared" si="27"/>
        <v>290095.74235448899</v>
      </c>
      <c r="O183" s="199">
        <f t="shared" si="37"/>
        <v>50587</v>
      </c>
      <c r="P183" s="155">
        <v>163</v>
      </c>
      <c r="Q183" s="165">
        <f t="shared" si="28"/>
        <v>423604.23302513349</v>
      </c>
      <c r="R183" s="200">
        <f t="shared" si="34"/>
        <v>1235.5123463233049</v>
      </c>
      <c r="S183" s="200">
        <f t="shared" si="35"/>
        <v>10528.739160600277</v>
      </c>
      <c r="T183" s="200">
        <f t="shared" si="29"/>
        <v>11764.251506923581</v>
      </c>
      <c r="U183" s="200">
        <f t="shared" si="30"/>
        <v>413075.4938645332</v>
      </c>
    </row>
    <row r="184" spans="1:21" x14ac:dyDescent="0.35">
      <c r="A184" s="197">
        <f t="shared" si="36"/>
        <v>50618</v>
      </c>
      <c r="B184" s="175">
        <v>164</v>
      </c>
      <c r="C184" s="164">
        <f t="shared" si="31"/>
        <v>290095.74235448899</v>
      </c>
      <c r="D184" s="198">
        <f t="shared" si="32"/>
        <v>846.11258186726093</v>
      </c>
      <c r="E184" s="198">
        <f t="shared" si="33"/>
        <v>6763.2238298187704</v>
      </c>
      <c r="F184" s="198">
        <f t="shared" si="26"/>
        <v>7609.3364116860312</v>
      </c>
      <c r="G184" s="198">
        <f t="shared" si="27"/>
        <v>283332.51852467022</v>
      </c>
      <c r="O184" s="199">
        <f t="shared" si="37"/>
        <v>50618</v>
      </c>
      <c r="P184" s="155">
        <v>164</v>
      </c>
      <c r="Q184" s="165">
        <f t="shared" si="28"/>
        <v>413075.4938645332</v>
      </c>
      <c r="R184" s="200">
        <f t="shared" si="34"/>
        <v>1204.803523771554</v>
      </c>
      <c r="S184" s="200">
        <f t="shared" si="35"/>
        <v>10559.447983152028</v>
      </c>
      <c r="T184" s="200">
        <f t="shared" si="29"/>
        <v>11764.251506923581</v>
      </c>
      <c r="U184" s="200">
        <f t="shared" si="30"/>
        <v>402516.0458813812</v>
      </c>
    </row>
    <row r="185" spans="1:21" x14ac:dyDescent="0.35">
      <c r="A185" s="197">
        <f t="shared" si="36"/>
        <v>50649</v>
      </c>
      <c r="B185" s="175">
        <v>165</v>
      </c>
      <c r="C185" s="164">
        <f t="shared" si="31"/>
        <v>283332.51852467022</v>
      </c>
      <c r="D185" s="198">
        <f t="shared" si="32"/>
        <v>826.38651236362284</v>
      </c>
      <c r="E185" s="198">
        <f t="shared" si="33"/>
        <v>6782.9498993224088</v>
      </c>
      <c r="F185" s="198">
        <f t="shared" si="26"/>
        <v>7609.3364116860321</v>
      </c>
      <c r="G185" s="198">
        <f t="shared" si="27"/>
        <v>276549.56862534781</v>
      </c>
      <c r="O185" s="199">
        <f t="shared" si="37"/>
        <v>50649</v>
      </c>
      <c r="P185" s="155">
        <v>165</v>
      </c>
      <c r="Q185" s="165">
        <f t="shared" si="28"/>
        <v>402516.0458813812</v>
      </c>
      <c r="R185" s="200">
        <f t="shared" si="34"/>
        <v>1174.0051338206938</v>
      </c>
      <c r="S185" s="200">
        <f t="shared" si="35"/>
        <v>10590.246373102886</v>
      </c>
      <c r="T185" s="200">
        <f t="shared" si="29"/>
        <v>11764.25150692358</v>
      </c>
      <c r="U185" s="200">
        <f t="shared" si="30"/>
        <v>391925.79950827832</v>
      </c>
    </row>
    <row r="186" spans="1:21" x14ac:dyDescent="0.35">
      <c r="A186" s="197">
        <f t="shared" si="36"/>
        <v>50679</v>
      </c>
      <c r="B186" s="175">
        <v>166</v>
      </c>
      <c r="C186" s="164">
        <f t="shared" si="31"/>
        <v>276549.56862534781</v>
      </c>
      <c r="D186" s="198">
        <f t="shared" si="32"/>
        <v>806.60290849059913</v>
      </c>
      <c r="E186" s="198">
        <f t="shared" si="33"/>
        <v>6802.7335031954326</v>
      </c>
      <c r="F186" s="198">
        <f t="shared" si="26"/>
        <v>7609.3364116860321</v>
      </c>
      <c r="G186" s="198">
        <f t="shared" si="27"/>
        <v>269746.83512215235</v>
      </c>
      <c r="O186" s="199">
        <f t="shared" si="37"/>
        <v>50679</v>
      </c>
      <c r="P186" s="155">
        <v>166</v>
      </c>
      <c r="Q186" s="165">
        <f t="shared" si="28"/>
        <v>391925.79950827832</v>
      </c>
      <c r="R186" s="200">
        <f t="shared" si="34"/>
        <v>1143.1169152324771</v>
      </c>
      <c r="S186" s="200">
        <f t="shared" si="35"/>
        <v>10621.134591691105</v>
      </c>
      <c r="T186" s="200">
        <f t="shared" si="29"/>
        <v>11764.251506923581</v>
      </c>
      <c r="U186" s="200">
        <f t="shared" si="30"/>
        <v>381304.66491658724</v>
      </c>
    </row>
    <row r="187" spans="1:21" x14ac:dyDescent="0.35">
      <c r="A187" s="197">
        <f t="shared" si="36"/>
        <v>50710</v>
      </c>
      <c r="B187" s="175">
        <v>167</v>
      </c>
      <c r="C187" s="164">
        <f t="shared" si="31"/>
        <v>269746.83512215235</v>
      </c>
      <c r="D187" s="198">
        <f t="shared" si="32"/>
        <v>786.7616024396126</v>
      </c>
      <c r="E187" s="198">
        <f t="shared" si="33"/>
        <v>6822.5748092464191</v>
      </c>
      <c r="F187" s="198">
        <f t="shared" si="26"/>
        <v>7609.3364116860321</v>
      </c>
      <c r="G187" s="198">
        <f t="shared" si="27"/>
        <v>262924.26031290594</v>
      </c>
      <c r="O187" s="199">
        <f t="shared" si="37"/>
        <v>50710</v>
      </c>
      <c r="P187" s="155">
        <v>167</v>
      </c>
      <c r="Q187" s="165">
        <f t="shared" si="28"/>
        <v>381304.66491658724</v>
      </c>
      <c r="R187" s="200">
        <f t="shared" si="34"/>
        <v>1112.1386060067114</v>
      </c>
      <c r="S187" s="200">
        <f t="shared" si="35"/>
        <v>10652.112900916869</v>
      </c>
      <c r="T187" s="200">
        <f t="shared" si="29"/>
        <v>11764.25150692358</v>
      </c>
      <c r="U187" s="200">
        <f t="shared" si="30"/>
        <v>370652.55201567034</v>
      </c>
    </row>
    <row r="188" spans="1:21" x14ac:dyDescent="0.35">
      <c r="A188" s="197">
        <f t="shared" si="36"/>
        <v>50740</v>
      </c>
      <c r="B188" s="175">
        <v>168</v>
      </c>
      <c r="C188" s="164">
        <f t="shared" si="31"/>
        <v>262924.26031290594</v>
      </c>
      <c r="D188" s="198">
        <f t="shared" si="32"/>
        <v>766.86242591264386</v>
      </c>
      <c r="E188" s="198">
        <f t="shared" si="33"/>
        <v>6842.4739857733894</v>
      </c>
      <c r="F188" s="198">
        <f t="shared" si="26"/>
        <v>7609.336411686033</v>
      </c>
      <c r="G188" s="198">
        <f t="shared" si="27"/>
        <v>256081.78632713255</v>
      </c>
      <c r="O188" s="199">
        <f t="shared" si="37"/>
        <v>50740</v>
      </c>
      <c r="P188" s="155">
        <v>168</v>
      </c>
      <c r="Q188" s="165">
        <f t="shared" si="28"/>
        <v>370652.55201567034</v>
      </c>
      <c r="R188" s="200">
        <f t="shared" si="34"/>
        <v>1081.0699433790371</v>
      </c>
      <c r="S188" s="200">
        <f t="shared" si="35"/>
        <v>10683.181563544544</v>
      </c>
      <c r="T188" s="200">
        <f t="shared" si="29"/>
        <v>11764.251506923581</v>
      </c>
      <c r="U188" s="200">
        <f t="shared" si="30"/>
        <v>359969.37045212579</v>
      </c>
    </row>
    <row r="189" spans="1:21" x14ac:dyDescent="0.35">
      <c r="A189" s="197">
        <f t="shared" si="36"/>
        <v>50771</v>
      </c>
      <c r="B189" s="175">
        <v>169</v>
      </c>
      <c r="C189" s="164">
        <f t="shared" si="31"/>
        <v>256081.78632713255</v>
      </c>
      <c r="D189" s="198">
        <f t="shared" si="32"/>
        <v>746.90521012080478</v>
      </c>
      <c r="E189" s="198">
        <f t="shared" si="33"/>
        <v>6862.4312015652285</v>
      </c>
      <c r="F189" s="198">
        <f t="shared" si="26"/>
        <v>7609.336411686033</v>
      </c>
      <c r="G189" s="198">
        <f t="shared" si="27"/>
        <v>249219.35512556732</v>
      </c>
      <c r="O189" s="199">
        <f t="shared" si="37"/>
        <v>50771</v>
      </c>
      <c r="P189" s="155">
        <v>169</v>
      </c>
      <c r="Q189" s="165">
        <f t="shared" si="28"/>
        <v>359969.37045212579</v>
      </c>
      <c r="R189" s="200">
        <f t="shared" si="34"/>
        <v>1049.9106638186988</v>
      </c>
      <c r="S189" s="200">
        <f t="shared" si="35"/>
        <v>10714.340843104881</v>
      </c>
      <c r="T189" s="200">
        <f t="shared" si="29"/>
        <v>11764.25150692358</v>
      </c>
      <c r="U189" s="200">
        <f t="shared" si="30"/>
        <v>349255.02960902092</v>
      </c>
    </row>
    <row r="190" spans="1:21" x14ac:dyDescent="0.35">
      <c r="A190" s="197">
        <f t="shared" si="36"/>
        <v>50802</v>
      </c>
      <c r="B190" s="175">
        <v>170</v>
      </c>
      <c r="C190" s="164">
        <f t="shared" si="31"/>
        <v>249219.35512556732</v>
      </c>
      <c r="D190" s="198">
        <f t="shared" si="32"/>
        <v>726.88978578290619</v>
      </c>
      <c r="E190" s="198">
        <f t="shared" si="33"/>
        <v>6882.4466259031269</v>
      </c>
      <c r="F190" s="198">
        <f t="shared" si="26"/>
        <v>7609.336411686033</v>
      </c>
      <c r="G190" s="198">
        <f t="shared" si="27"/>
        <v>242336.90849966419</v>
      </c>
      <c r="O190" s="199">
        <f t="shared" si="37"/>
        <v>50802</v>
      </c>
      <c r="P190" s="155">
        <v>170</v>
      </c>
      <c r="Q190" s="165">
        <f t="shared" si="28"/>
        <v>349255.02960902092</v>
      </c>
      <c r="R190" s="200">
        <f t="shared" si="34"/>
        <v>1018.6605030263097</v>
      </c>
      <c r="S190" s="200">
        <f t="shared" si="35"/>
        <v>10745.591003897271</v>
      </c>
      <c r="T190" s="200">
        <f t="shared" si="29"/>
        <v>11764.25150692358</v>
      </c>
      <c r="U190" s="200">
        <f t="shared" si="30"/>
        <v>338509.43860512367</v>
      </c>
    </row>
    <row r="191" spans="1:21" x14ac:dyDescent="0.35">
      <c r="A191" s="197">
        <f t="shared" si="36"/>
        <v>50830</v>
      </c>
      <c r="B191" s="175">
        <v>171</v>
      </c>
      <c r="C191" s="164">
        <f t="shared" si="31"/>
        <v>242336.90849966419</v>
      </c>
      <c r="D191" s="198">
        <f t="shared" si="32"/>
        <v>706.81598312402207</v>
      </c>
      <c r="E191" s="198">
        <f t="shared" si="33"/>
        <v>6902.5204285620093</v>
      </c>
      <c r="F191" s="198">
        <f t="shared" si="26"/>
        <v>7609.3364116860312</v>
      </c>
      <c r="G191" s="198">
        <f t="shared" si="27"/>
        <v>235434.38807110218</v>
      </c>
      <c r="O191" s="199">
        <f t="shared" si="37"/>
        <v>50830</v>
      </c>
      <c r="P191" s="155">
        <v>171</v>
      </c>
      <c r="Q191" s="165">
        <f t="shared" si="28"/>
        <v>338509.43860512367</v>
      </c>
      <c r="R191" s="200">
        <f t="shared" si="34"/>
        <v>987.31919593160922</v>
      </c>
      <c r="S191" s="200">
        <f t="shared" si="35"/>
        <v>10776.932310991971</v>
      </c>
      <c r="T191" s="200">
        <f t="shared" si="29"/>
        <v>11764.251506923581</v>
      </c>
      <c r="U191" s="200">
        <f t="shared" si="30"/>
        <v>327732.50629413169</v>
      </c>
    </row>
    <row r="192" spans="1:21" x14ac:dyDescent="0.35">
      <c r="A192" s="197">
        <f t="shared" si="36"/>
        <v>50861</v>
      </c>
      <c r="B192" s="175">
        <v>172</v>
      </c>
      <c r="C192" s="164">
        <f t="shared" si="31"/>
        <v>235434.38807110218</v>
      </c>
      <c r="D192" s="198">
        <f t="shared" si="32"/>
        <v>686.68363187404952</v>
      </c>
      <c r="E192" s="198">
        <f t="shared" si="33"/>
        <v>6922.6527798119832</v>
      </c>
      <c r="F192" s="198">
        <f t="shared" si="26"/>
        <v>7609.336411686033</v>
      </c>
      <c r="G192" s="198">
        <f t="shared" si="27"/>
        <v>228511.73529129018</v>
      </c>
      <c r="O192" s="199">
        <f t="shared" si="37"/>
        <v>50861</v>
      </c>
      <c r="P192" s="155">
        <v>172</v>
      </c>
      <c r="Q192" s="165">
        <f t="shared" si="28"/>
        <v>327732.50629413169</v>
      </c>
      <c r="R192" s="200">
        <f t="shared" si="34"/>
        <v>955.8864766912161</v>
      </c>
      <c r="S192" s="200">
        <f t="shared" si="35"/>
        <v>10808.365030232366</v>
      </c>
      <c r="T192" s="200">
        <f t="shared" si="29"/>
        <v>11764.251506923581</v>
      </c>
      <c r="U192" s="200">
        <f t="shared" si="30"/>
        <v>316924.14126389934</v>
      </c>
    </row>
    <row r="193" spans="1:21" x14ac:dyDescent="0.35">
      <c r="A193" s="197">
        <f t="shared" si="36"/>
        <v>50891</v>
      </c>
      <c r="B193" s="175">
        <v>173</v>
      </c>
      <c r="C193" s="164">
        <f t="shared" si="31"/>
        <v>228511.73529129018</v>
      </c>
      <c r="D193" s="198">
        <f t="shared" si="32"/>
        <v>666.49256126626449</v>
      </c>
      <c r="E193" s="198">
        <f t="shared" si="33"/>
        <v>6942.8438504197684</v>
      </c>
      <c r="F193" s="198">
        <f t="shared" si="26"/>
        <v>7609.336411686033</v>
      </c>
      <c r="G193" s="198">
        <f t="shared" si="27"/>
        <v>221568.89144087041</v>
      </c>
      <c r="O193" s="199">
        <f t="shared" si="37"/>
        <v>50891</v>
      </c>
      <c r="P193" s="155">
        <v>173</v>
      </c>
      <c r="Q193" s="165">
        <f t="shared" si="28"/>
        <v>316924.14126389934</v>
      </c>
      <c r="R193" s="200">
        <f t="shared" si="34"/>
        <v>924.36207868637155</v>
      </c>
      <c r="S193" s="200">
        <f t="shared" si="35"/>
        <v>10839.889428237209</v>
      </c>
      <c r="T193" s="200">
        <f t="shared" si="29"/>
        <v>11764.251506923581</v>
      </c>
      <c r="U193" s="200">
        <f t="shared" si="30"/>
        <v>306084.25183566211</v>
      </c>
    </row>
    <row r="194" spans="1:21" x14ac:dyDescent="0.35">
      <c r="A194" s="197">
        <f t="shared" si="36"/>
        <v>50922</v>
      </c>
      <c r="B194" s="175">
        <v>174</v>
      </c>
      <c r="C194" s="164">
        <f t="shared" si="31"/>
        <v>221568.89144087041</v>
      </c>
      <c r="D194" s="198">
        <f t="shared" si="32"/>
        <v>646.24260003587347</v>
      </c>
      <c r="E194" s="198">
        <f t="shared" si="33"/>
        <v>6963.0938116501584</v>
      </c>
      <c r="F194" s="198">
        <f t="shared" si="26"/>
        <v>7609.3364116860321</v>
      </c>
      <c r="G194" s="198">
        <f t="shared" si="27"/>
        <v>214605.79762922027</v>
      </c>
      <c r="O194" s="199">
        <f t="shared" si="37"/>
        <v>50922</v>
      </c>
      <c r="P194" s="155">
        <v>174</v>
      </c>
      <c r="Q194" s="165">
        <f t="shared" si="28"/>
        <v>306084.25183566211</v>
      </c>
      <c r="R194" s="200">
        <f t="shared" si="34"/>
        <v>892.74573452067966</v>
      </c>
      <c r="S194" s="200">
        <f t="shared" si="35"/>
        <v>10871.505772402901</v>
      </c>
      <c r="T194" s="200">
        <f t="shared" si="29"/>
        <v>11764.251506923581</v>
      </c>
      <c r="U194" s="200">
        <f t="shared" si="30"/>
        <v>295212.7460632592</v>
      </c>
    </row>
    <row r="195" spans="1:21" x14ac:dyDescent="0.35">
      <c r="A195" s="197">
        <f t="shared" si="36"/>
        <v>50952</v>
      </c>
      <c r="B195" s="175">
        <v>175</v>
      </c>
      <c r="C195" s="164">
        <f t="shared" si="31"/>
        <v>214605.79762922027</v>
      </c>
      <c r="D195" s="198">
        <f t="shared" si="32"/>
        <v>625.93357641856062</v>
      </c>
      <c r="E195" s="198">
        <f t="shared" si="33"/>
        <v>6983.4028352674723</v>
      </c>
      <c r="F195" s="198">
        <f t="shared" si="26"/>
        <v>7609.336411686033</v>
      </c>
      <c r="G195" s="198">
        <f t="shared" si="27"/>
        <v>207622.39479395279</v>
      </c>
      <c r="O195" s="199">
        <f t="shared" si="37"/>
        <v>50952</v>
      </c>
      <c r="P195" s="155">
        <v>175</v>
      </c>
      <c r="Q195" s="165">
        <f t="shared" si="28"/>
        <v>295212.7460632592</v>
      </c>
      <c r="R195" s="200">
        <f t="shared" si="34"/>
        <v>861.03717601783785</v>
      </c>
      <c r="S195" s="200">
        <f t="shared" si="35"/>
        <v>10903.214330905743</v>
      </c>
      <c r="T195" s="200">
        <f t="shared" si="29"/>
        <v>11764.251506923581</v>
      </c>
      <c r="U195" s="200">
        <f t="shared" si="30"/>
        <v>284309.53173235344</v>
      </c>
    </row>
    <row r="196" spans="1:21" x14ac:dyDescent="0.35">
      <c r="A196" s="197">
        <f t="shared" si="36"/>
        <v>50983</v>
      </c>
      <c r="B196" s="175">
        <v>176</v>
      </c>
      <c r="C196" s="164">
        <f t="shared" si="31"/>
        <v>207622.39479395279</v>
      </c>
      <c r="D196" s="198">
        <f t="shared" si="32"/>
        <v>605.56531814903042</v>
      </c>
      <c r="E196" s="198">
        <f t="shared" si="33"/>
        <v>7003.7710935370023</v>
      </c>
      <c r="F196" s="198">
        <f t="shared" si="26"/>
        <v>7609.336411686033</v>
      </c>
      <c r="G196" s="198">
        <f t="shared" si="27"/>
        <v>200618.62370041577</v>
      </c>
      <c r="O196" s="199">
        <f t="shared" si="37"/>
        <v>50983</v>
      </c>
      <c r="P196" s="155">
        <v>176</v>
      </c>
      <c r="Q196" s="165">
        <f t="shared" si="28"/>
        <v>284309.53173235344</v>
      </c>
      <c r="R196" s="200">
        <f t="shared" si="34"/>
        <v>829.23613421936284</v>
      </c>
      <c r="S196" s="200">
        <f t="shared" si="35"/>
        <v>10935.015372704218</v>
      </c>
      <c r="T196" s="200">
        <f t="shared" si="29"/>
        <v>11764.251506923581</v>
      </c>
      <c r="U196" s="200">
        <f t="shared" si="30"/>
        <v>273374.51635964925</v>
      </c>
    </row>
    <row r="197" spans="1:21" x14ac:dyDescent="0.35">
      <c r="A197" s="197">
        <f t="shared" si="36"/>
        <v>51014</v>
      </c>
      <c r="B197" s="175">
        <v>177</v>
      </c>
      <c r="C197" s="164">
        <f t="shared" si="31"/>
        <v>200618.62370041577</v>
      </c>
      <c r="D197" s="198">
        <f t="shared" si="32"/>
        <v>585.13765245954755</v>
      </c>
      <c r="E197" s="198">
        <f t="shared" si="33"/>
        <v>7024.1987592264841</v>
      </c>
      <c r="F197" s="198">
        <f t="shared" si="26"/>
        <v>7609.3364116860321</v>
      </c>
      <c r="G197" s="198">
        <f t="shared" si="27"/>
        <v>193594.4249411893</v>
      </c>
      <c r="O197" s="199">
        <f t="shared" si="37"/>
        <v>51014</v>
      </c>
      <c r="P197" s="155">
        <v>177</v>
      </c>
      <c r="Q197" s="165">
        <f t="shared" si="28"/>
        <v>273374.51635964925</v>
      </c>
      <c r="R197" s="200">
        <f t="shared" si="34"/>
        <v>797.34233938230886</v>
      </c>
      <c r="S197" s="200">
        <f t="shared" si="35"/>
        <v>10966.909167541273</v>
      </c>
      <c r="T197" s="200">
        <f t="shared" si="29"/>
        <v>11764.251506923581</v>
      </c>
      <c r="U197" s="200">
        <f t="shared" si="30"/>
        <v>262407.607192108</v>
      </c>
    </row>
    <row r="198" spans="1:21" x14ac:dyDescent="0.35">
      <c r="A198" s="197">
        <f t="shared" si="36"/>
        <v>51044</v>
      </c>
      <c r="B198" s="175">
        <v>178</v>
      </c>
      <c r="C198" s="164">
        <f t="shared" si="31"/>
        <v>193594.4249411893</v>
      </c>
      <c r="D198" s="198">
        <f t="shared" si="32"/>
        <v>564.65040607847038</v>
      </c>
      <c r="E198" s="198">
        <f t="shared" si="33"/>
        <v>7044.686005607562</v>
      </c>
      <c r="F198" s="198">
        <f t="shared" si="26"/>
        <v>7609.3364116860321</v>
      </c>
      <c r="G198" s="198">
        <f t="shared" si="27"/>
        <v>186549.73893558173</v>
      </c>
      <c r="O198" s="199">
        <f t="shared" si="37"/>
        <v>51044</v>
      </c>
      <c r="P198" s="155">
        <v>178</v>
      </c>
      <c r="Q198" s="165">
        <f t="shared" si="28"/>
        <v>262407.607192108</v>
      </c>
      <c r="R198" s="200">
        <f t="shared" si="34"/>
        <v>765.35552097698019</v>
      </c>
      <c r="S198" s="200">
        <f t="shared" si="35"/>
        <v>10998.895985946601</v>
      </c>
      <c r="T198" s="200">
        <f t="shared" si="29"/>
        <v>11764.251506923581</v>
      </c>
      <c r="U198" s="200">
        <f t="shared" si="30"/>
        <v>251408.71120616139</v>
      </c>
    </row>
    <row r="199" spans="1:21" x14ac:dyDescent="0.35">
      <c r="A199" s="197">
        <f t="shared" si="36"/>
        <v>51075</v>
      </c>
      <c r="B199" s="175">
        <v>179</v>
      </c>
      <c r="C199" s="164">
        <f t="shared" si="31"/>
        <v>186549.73893558173</v>
      </c>
      <c r="D199" s="198">
        <f t="shared" si="32"/>
        <v>544.10340522878153</v>
      </c>
      <c r="E199" s="198">
        <f t="shared" si="33"/>
        <v>7065.2330064572507</v>
      </c>
      <c r="F199" s="198">
        <f t="shared" si="26"/>
        <v>7609.3364116860321</v>
      </c>
      <c r="G199" s="198">
        <f t="shared" si="27"/>
        <v>179484.50592912448</v>
      </c>
      <c r="O199" s="199">
        <f t="shared" si="37"/>
        <v>51075</v>
      </c>
      <c r="P199" s="155">
        <v>179</v>
      </c>
      <c r="Q199" s="165">
        <f t="shared" si="28"/>
        <v>251408.71120616139</v>
      </c>
      <c r="R199" s="200">
        <f t="shared" si="34"/>
        <v>733.27540768463575</v>
      </c>
      <c r="S199" s="200">
        <f t="shared" si="35"/>
        <v>11030.976099238946</v>
      </c>
      <c r="T199" s="200">
        <f t="shared" si="29"/>
        <v>11764.251506923581</v>
      </c>
      <c r="U199" s="200">
        <f t="shared" si="30"/>
        <v>240377.73510692245</v>
      </c>
    </row>
    <row r="200" spans="1:21" x14ac:dyDescent="0.35">
      <c r="A200" s="197">
        <f t="shared" si="36"/>
        <v>51105</v>
      </c>
      <c r="B200" s="175">
        <v>180</v>
      </c>
      <c r="C200" s="164">
        <f t="shared" si="31"/>
        <v>179484.50592912448</v>
      </c>
      <c r="D200" s="198">
        <f t="shared" si="32"/>
        <v>523.4964756266146</v>
      </c>
      <c r="E200" s="198">
        <f t="shared" si="33"/>
        <v>7085.8399360594185</v>
      </c>
      <c r="F200" s="198">
        <f t="shared" si="26"/>
        <v>7609.336411686033</v>
      </c>
      <c r="G200" s="198">
        <f t="shared" si="27"/>
        <v>172398.66599306508</v>
      </c>
      <c r="O200" s="199">
        <f t="shared" si="37"/>
        <v>51105</v>
      </c>
      <c r="P200" s="155">
        <v>180</v>
      </c>
      <c r="Q200" s="165">
        <f t="shared" si="28"/>
        <v>240377.73510692245</v>
      </c>
      <c r="R200" s="200">
        <f t="shared" si="34"/>
        <v>701.10172739518896</v>
      </c>
      <c r="S200" s="200">
        <f t="shared" si="35"/>
        <v>11063.149779528392</v>
      </c>
      <c r="T200" s="200">
        <f t="shared" si="29"/>
        <v>11764.251506923581</v>
      </c>
      <c r="U200" s="200">
        <f t="shared" si="30"/>
        <v>229314.58532739407</v>
      </c>
    </row>
    <row r="201" spans="1:21" x14ac:dyDescent="0.35">
      <c r="A201" s="197">
        <f t="shared" si="36"/>
        <v>51136</v>
      </c>
      <c r="B201" s="175">
        <v>181</v>
      </c>
      <c r="C201" s="164">
        <f t="shared" si="31"/>
        <v>172398.66599306508</v>
      </c>
      <c r="D201" s="198">
        <f t="shared" si="32"/>
        <v>502.82944247977463</v>
      </c>
      <c r="E201" s="198">
        <f t="shared" si="33"/>
        <v>7106.506969206258</v>
      </c>
      <c r="F201" s="198">
        <f t="shared" si="26"/>
        <v>7609.336411686033</v>
      </c>
      <c r="G201" s="198">
        <f t="shared" si="27"/>
        <v>165292.15902385881</v>
      </c>
      <c r="O201" s="199">
        <f t="shared" si="37"/>
        <v>51136</v>
      </c>
      <c r="P201" s="155">
        <v>181</v>
      </c>
      <c r="Q201" s="165">
        <f t="shared" si="28"/>
        <v>229314.58532739407</v>
      </c>
      <c r="R201" s="200">
        <f t="shared" si="34"/>
        <v>668.83420720489767</v>
      </c>
      <c r="S201" s="200">
        <f t="shared" si="35"/>
        <v>11095.417299718683</v>
      </c>
      <c r="T201" s="200">
        <f t="shared" si="29"/>
        <v>11764.251506923581</v>
      </c>
      <c r="U201" s="200">
        <f t="shared" si="30"/>
        <v>218219.16802767539</v>
      </c>
    </row>
    <row r="202" spans="1:21" x14ac:dyDescent="0.35">
      <c r="A202" s="197">
        <f t="shared" si="36"/>
        <v>51167</v>
      </c>
      <c r="B202" s="175">
        <v>182</v>
      </c>
      <c r="C202" s="164">
        <f t="shared" si="31"/>
        <v>165292.15902385881</v>
      </c>
      <c r="D202" s="198">
        <f t="shared" si="32"/>
        <v>482.10213048625633</v>
      </c>
      <c r="E202" s="198">
        <f t="shared" si="33"/>
        <v>7127.234281199776</v>
      </c>
      <c r="F202" s="198">
        <f t="shared" si="26"/>
        <v>7609.3364116860321</v>
      </c>
      <c r="G202" s="198">
        <f t="shared" si="27"/>
        <v>158164.92474265903</v>
      </c>
      <c r="O202" s="199">
        <f t="shared" si="37"/>
        <v>51167</v>
      </c>
      <c r="P202" s="155">
        <v>182</v>
      </c>
      <c r="Q202" s="165">
        <f t="shared" si="28"/>
        <v>218219.16802767539</v>
      </c>
      <c r="R202" s="200">
        <f t="shared" si="34"/>
        <v>636.47257341405168</v>
      </c>
      <c r="S202" s="200">
        <f t="shared" si="35"/>
        <v>11127.778933509529</v>
      </c>
      <c r="T202" s="200">
        <f t="shared" si="29"/>
        <v>11764.251506923581</v>
      </c>
      <c r="U202" s="200">
        <f t="shared" si="30"/>
        <v>207091.38909416588</v>
      </c>
    </row>
    <row r="203" spans="1:21" x14ac:dyDescent="0.35">
      <c r="A203" s="197">
        <f t="shared" si="36"/>
        <v>51196</v>
      </c>
      <c r="B203" s="175">
        <v>183</v>
      </c>
      <c r="C203" s="164">
        <f t="shared" si="31"/>
        <v>158164.92474265903</v>
      </c>
      <c r="D203" s="198">
        <f t="shared" si="32"/>
        <v>461.31436383275707</v>
      </c>
      <c r="E203" s="198">
        <f t="shared" si="33"/>
        <v>7148.0220478532756</v>
      </c>
      <c r="F203" s="198">
        <f t="shared" si="26"/>
        <v>7609.336411686033</v>
      </c>
      <c r="G203" s="198">
        <f t="shared" si="27"/>
        <v>151016.90269480576</v>
      </c>
      <c r="O203" s="199">
        <f t="shared" si="37"/>
        <v>51196</v>
      </c>
      <c r="P203" s="155">
        <v>183</v>
      </c>
      <c r="Q203" s="165">
        <f t="shared" si="28"/>
        <v>207091.38909416588</v>
      </c>
      <c r="R203" s="200">
        <f t="shared" si="34"/>
        <v>604.01655152464878</v>
      </c>
      <c r="S203" s="200">
        <f t="shared" si="35"/>
        <v>11160.234955398932</v>
      </c>
      <c r="T203" s="200">
        <f t="shared" si="29"/>
        <v>11764.25150692358</v>
      </c>
      <c r="U203" s="200">
        <f t="shared" si="30"/>
        <v>195931.15413876696</v>
      </c>
    </row>
    <row r="204" spans="1:21" x14ac:dyDescent="0.35">
      <c r="A204" s="197">
        <f t="shared" si="36"/>
        <v>51227</v>
      </c>
      <c r="B204" s="175">
        <v>184</v>
      </c>
      <c r="C204" s="164">
        <f t="shared" si="31"/>
        <v>151016.90269480576</v>
      </c>
      <c r="D204" s="198">
        <f t="shared" si="32"/>
        <v>440.46596619318501</v>
      </c>
      <c r="E204" s="198">
        <f t="shared" si="33"/>
        <v>7168.8704454928475</v>
      </c>
      <c r="F204" s="198">
        <f t="shared" si="26"/>
        <v>7609.3364116860321</v>
      </c>
      <c r="G204" s="198">
        <f t="shared" si="27"/>
        <v>143848.03224931291</v>
      </c>
      <c r="O204" s="199">
        <f t="shared" si="37"/>
        <v>51227</v>
      </c>
      <c r="P204" s="155">
        <v>184</v>
      </c>
      <c r="Q204" s="165">
        <f t="shared" si="28"/>
        <v>195931.15413876696</v>
      </c>
      <c r="R204" s="200">
        <f t="shared" si="34"/>
        <v>571.46586623806854</v>
      </c>
      <c r="S204" s="200">
        <f t="shared" si="35"/>
        <v>11192.785640685512</v>
      </c>
      <c r="T204" s="200">
        <f t="shared" si="29"/>
        <v>11764.25150692358</v>
      </c>
      <c r="U204" s="200">
        <f t="shared" si="30"/>
        <v>184738.36849808146</v>
      </c>
    </row>
    <row r="205" spans="1:21" x14ac:dyDescent="0.35">
      <c r="A205" s="197">
        <f t="shared" si="36"/>
        <v>51257</v>
      </c>
      <c r="B205" s="175">
        <v>185</v>
      </c>
      <c r="C205" s="164">
        <f t="shared" si="31"/>
        <v>143848.03224931291</v>
      </c>
      <c r="D205" s="198">
        <f t="shared" si="32"/>
        <v>419.5567607271642</v>
      </c>
      <c r="E205" s="198">
        <f t="shared" si="33"/>
        <v>7189.7796509588688</v>
      </c>
      <c r="F205" s="198">
        <f t="shared" si="26"/>
        <v>7609.336411686033</v>
      </c>
      <c r="G205" s="198">
        <f t="shared" si="27"/>
        <v>136658.25259835404</v>
      </c>
      <c r="O205" s="199">
        <f t="shared" si="37"/>
        <v>51257</v>
      </c>
      <c r="P205" s="155">
        <v>185</v>
      </c>
      <c r="Q205" s="165">
        <f t="shared" si="28"/>
        <v>184738.36849808146</v>
      </c>
      <c r="R205" s="200">
        <f t="shared" si="34"/>
        <v>538.8202414527359</v>
      </c>
      <c r="S205" s="200">
        <f t="shared" si="35"/>
        <v>11225.431265470845</v>
      </c>
      <c r="T205" s="200">
        <f t="shared" si="29"/>
        <v>11764.251506923581</v>
      </c>
      <c r="U205" s="200">
        <f t="shared" si="30"/>
        <v>173512.93723261062</v>
      </c>
    </row>
    <row r="206" spans="1:21" x14ac:dyDescent="0.35">
      <c r="A206" s="197">
        <f t="shared" si="36"/>
        <v>51288</v>
      </c>
      <c r="B206" s="175">
        <v>186</v>
      </c>
      <c r="C206" s="164">
        <f t="shared" si="31"/>
        <v>136658.25259835404</v>
      </c>
      <c r="D206" s="198">
        <f t="shared" si="32"/>
        <v>398.58657007853407</v>
      </c>
      <c r="E206" s="198">
        <f t="shared" si="33"/>
        <v>7210.7498416074968</v>
      </c>
      <c r="F206" s="198">
        <f t="shared" si="26"/>
        <v>7609.3364116860312</v>
      </c>
      <c r="G206" s="198">
        <f t="shared" si="27"/>
        <v>129447.50275674654</v>
      </c>
      <c r="O206" s="199">
        <f t="shared" si="37"/>
        <v>51288</v>
      </c>
      <c r="P206" s="155">
        <v>186</v>
      </c>
      <c r="Q206" s="165">
        <f t="shared" si="28"/>
        <v>173512.93723261062</v>
      </c>
      <c r="R206" s="200">
        <f t="shared" si="34"/>
        <v>506.0794002617792</v>
      </c>
      <c r="S206" s="200">
        <f t="shared" si="35"/>
        <v>11258.172106661801</v>
      </c>
      <c r="T206" s="200">
        <f t="shared" si="29"/>
        <v>11764.25150692358</v>
      </c>
      <c r="U206" s="200">
        <f t="shared" si="30"/>
        <v>162254.76512594882</v>
      </c>
    </row>
    <row r="207" spans="1:21" x14ac:dyDescent="0.35">
      <c r="A207" s="197">
        <f t="shared" si="36"/>
        <v>51318</v>
      </c>
      <c r="B207" s="175">
        <v>187</v>
      </c>
      <c r="C207" s="164">
        <f t="shared" si="31"/>
        <v>129447.50275674654</v>
      </c>
      <c r="D207" s="198">
        <f t="shared" si="32"/>
        <v>377.55521637384555</v>
      </c>
      <c r="E207" s="198">
        <f t="shared" si="33"/>
        <v>7231.7811953121864</v>
      </c>
      <c r="F207" s="198">
        <f t="shared" si="26"/>
        <v>7609.3364116860321</v>
      </c>
      <c r="G207" s="198">
        <f t="shared" si="27"/>
        <v>122215.72156143436</v>
      </c>
      <c r="O207" s="199">
        <f t="shared" si="37"/>
        <v>51318</v>
      </c>
      <c r="P207" s="155">
        <v>187</v>
      </c>
      <c r="Q207" s="165">
        <f t="shared" si="28"/>
        <v>162254.76512594882</v>
      </c>
      <c r="R207" s="200">
        <f t="shared" si="34"/>
        <v>473.2430649506822</v>
      </c>
      <c r="S207" s="200">
        <f t="shared" si="35"/>
        <v>11291.008441972899</v>
      </c>
      <c r="T207" s="200">
        <f t="shared" si="29"/>
        <v>11764.251506923581</v>
      </c>
      <c r="U207" s="200">
        <f t="shared" si="30"/>
        <v>150963.75668397592</v>
      </c>
    </row>
    <row r="208" spans="1:21" x14ac:dyDescent="0.35">
      <c r="A208" s="197">
        <f t="shared" si="36"/>
        <v>51349</v>
      </c>
      <c r="B208" s="175">
        <v>188</v>
      </c>
      <c r="C208" s="164">
        <f t="shared" si="31"/>
        <v>122215.72156143436</v>
      </c>
      <c r="D208" s="198">
        <f t="shared" si="32"/>
        <v>356.46252122085173</v>
      </c>
      <c r="E208" s="198">
        <f t="shared" si="33"/>
        <v>7252.87389046518</v>
      </c>
      <c r="F208" s="198">
        <f t="shared" si="26"/>
        <v>7609.3364116860321</v>
      </c>
      <c r="G208" s="198">
        <f t="shared" si="27"/>
        <v>114962.84767096917</v>
      </c>
      <c r="O208" s="199">
        <f t="shared" si="37"/>
        <v>51349</v>
      </c>
      <c r="P208" s="155">
        <v>188</v>
      </c>
      <c r="Q208" s="165">
        <f t="shared" si="28"/>
        <v>150963.75668397592</v>
      </c>
      <c r="R208" s="200">
        <f t="shared" si="34"/>
        <v>440.31095699492801</v>
      </c>
      <c r="S208" s="200">
        <f t="shared" si="35"/>
        <v>11323.940549928653</v>
      </c>
      <c r="T208" s="200">
        <f t="shared" si="29"/>
        <v>11764.251506923581</v>
      </c>
      <c r="U208" s="200">
        <f t="shared" si="30"/>
        <v>139639.81613404726</v>
      </c>
    </row>
    <row r="209" spans="1:21" x14ac:dyDescent="0.35">
      <c r="A209" s="197">
        <f t="shared" si="36"/>
        <v>51380</v>
      </c>
      <c r="B209" s="175">
        <v>189</v>
      </c>
      <c r="C209" s="164">
        <f t="shared" si="31"/>
        <v>114962.84767096917</v>
      </c>
      <c r="D209" s="198">
        <f t="shared" si="32"/>
        <v>335.30830570699493</v>
      </c>
      <c r="E209" s="198">
        <f t="shared" si="33"/>
        <v>7274.0281059790368</v>
      </c>
      <c r="F209" s="198">
        <f t="shared" si="26"/>
        <v>7609.3364116860321</v>
      </c>
      <c r="G209" s="198">
        <f t="shared" si="27"/>
        <v>107688.81956499013</v>
      </c>
      <c r="O209" s="199">
        <f t="shared" si="37"/>
        <v>51380</v>
      </c>
      <c r="P209" s="155">
        <v>189</v>
      </c>
      <c r="Q209" s="165">
        <f t="shared" si="28"/>
        <v>139639.81613404726</v>
      </c>
      <c r="R209" s="200">
        <f t="shared" si="34"/>
        <v>407.28279705763606</v>
      </c>
      <c r="S209" s="200">
        <f t="shared" si="35"/>
        <v>11356.968709865945</v>
      </c>
      <c r="T209" s="200">
        <f t="shared" si="29"/>
        <v>11764.251506923581</v>
      </c>
      <c r="U209" s="200">
        <f t="shared" si="30"/>
        <v>128282.84742418131</v>
      </c>
    </row>
    <row r="210" spans="1:21" x14ac:dyDescent="0.35">
      <c r="A210" s="197">
        <f t="shared" si="36"/>
        <v>51410</v>
      </c>
      <c r="B210" s="175">
        <v>190</v>
      </c>
      <c r="C210" s="164">
        <f t="shared" si="31"/>
        <v>107688.81956499013</v>
      </c>
      <c r="D210" s="198">
        <f t="shared" si="32"/>
        <v>314.0923903978894</v>
      </c>
      <c r="E210" s="198">
        <f t="shared" si="33"/>
        <v>7295.244021288142</v>
      </c>
      <c r="F210" s="198">
        <f t="shared" si="26"/>
        <v>7609.3364116860312</v>
      </c>
      <c r="G210" s="198">
        <f t="shared" si="27"/>
        <v>100393.57554370198</v>
      </c>
      <c r="O210" s="199">
        <f t="shared" si="37"/>
        <v>51410</v>
      </c>
      <c r="P210" s="155">
        <v>190</v>
      </c>
      <c r="Q210" s="165">
        <f t="shared" si="28"/>
        <v>128282.84742418131</v>
      </c>
      <c r="R210" s="200">
        <f t="shared" si="34"/>
        <v>374.15830498719373</v>
      </c>
      <c r="S210" s="200">
        <f t="shared" si="35"/>
        <v>11390.093201936386</v>
      </c>
      <c r="T210" s="200">
        <f t="shared" si="29"/>
        <v>11764.25150692358</v>
      </c>
      <c r="U210" s="200">
        <f t="shared" si="30"/>
        <v>116892.75422224493</v>
      </c>
    </row>
    <row r="211" spans="1:21" x14ac:dyDescent="0.35">
      <c r="A211" s="197">
        <f t="shared" si="36"/>
        <v>51441</v>
      </c>
      <c r="B211" s="175">
        <v>191</v>
      </c>
      <c r="C211" s="164">
        <f t="shared" si="31"/>
        <v>100393.57554370198</v>
      </c>
      <c r="D211" s="198">
        <f t="shared" si="32"/>
        <v>292.81459533579897</v>
      </c>
      <c r="E211" s="198">
        <f t="shared" si="33"/>
        <v>7316.5218163502332</v>
      </c>
      <c r="F211" s="198">
        <f t="shared" si="26"/>
        <v>7609.3364116860321</v>
      </c>
      <c r="G211" s="198">
        <f t="shared" si="27"/>
        <v>93077.053727351755</v>
      </c>
      <c r="O211" s="199">
        <f t="shared" si="37"/>
        <v>51441</v>
      </c>
      <c r="P211" s="155">
        <v>191</v>
      </c>
      <c r="Q211" s="165">
        <f t="shared" si="28"/>
        <v>116892.75422224493</v>
      </c>
      <c r="R211" s="200">
        <f t="shared" si="34"/>
        <v>340.93719981487925</v>
      </c>
      <c r="S211" s="200">
        <f t="shared" si="35"/>
        <v>11423.314307108702</v>
      </c>
      <c r="T211" s="200">
        <f t="shared" si="29"/>
        <v>11764.251506923581</v>
      </c>
      <c r="U211" s="200">
        <f t="shared" si="30"/>
        <v>105469.43991513623</v>
      </c>
    </row>
    <row r="212" spans="1:21" x14ac:dyDescent="0.35">
      <c r="A212" s="197">
        <f t="shared" si="36"/>
        <v>51471</v>
      </c>
      <c r="B212" s="175">
        <v>192</v>
      </c>
      <c r="C212" s="164">
        <f t="shared" si="31"/>
        <v>93077.053727351755</v>
      </c>
      <c r="D212" s="198">
        <f t="shared" si="32"/>
        <v>271.47474003811078</v>
      </c>
      <c r="E212" s="198">
        <f t="shared" si="33"/>
        <v>7337.861671647921</v>
      </c>
      <c r="F212" s="198">
        <f t="shared" si="26"/>
        <v>7609.3364116860321</v>
      </c>
      <c r="G212" s="198">
        <f t="shared" si="27"/>
        <v>85739.192055703839</v>
      </c>
      <c r="O212" s="199">
        <f t="shared" si="37"/>
        <v>51471</v>
      </c>
      <c r="P212" s="155">
        <v>192</v>
      </c>
      <c r="Q212" s="165">
        <f t="shared" si="28"/>
        <v>105469.43991513623</v>
      </c>
      <c r="R212" s="200">
        <f t="shared" si="34"/>
        <v>307.61919975247889</v>
      </c>
      <c r="S212" s="200">
        <f t="shared" si="35"/>
        <v>11456.632307171103</v>
      </c>
      <c r="T212" s="200">
        <f t="shared" si="29"/>
        <v>11764.251506923581</v>
      </c>
      <c r="U212" s="200">
        <f t="shared" si="30"/>
        <v>94012.807607965122</v>
      </c>
    </row>
    <row r="213" spans="1:21" x14ac:dyDescent="0.35">
      <c r="A213" s="197">
        <f t="shared" si="36"/>
        <v>51502</v>
      </c>
      <c r="B213" s="175">
        <v>193</v>
      </c>
      <c r="C213" s="164">
        <f t="shared" si="31"/>
        <v>85739.192055703839</v>
      </c>
      <c r="D213" s="198">
        <f t="shared" si="32"/>
        <v>250.07264349580436</v>
      </c>
      <c r="E213" s="198">
        <f t="shared" si="33"/>
        <v>7359.2637681902279</v>
      </c>
      <c r="F213" s="198">
        <f t="shared" si="26"/>
        <v>7609.3364116860321</v>
      </c>
      <c r="G213" s="198">
        <f t="shared" si="27"/>
        <v>78379.928287513612</v>
      </c>
      <c r="O213" s="199">
        <f t="shared" si="37"/>
        <v>51502</v>
      </c>
      <c r="P213" s="155">
        <v>193</v>
      </c>
      <c r="Q213" s="165">
        <f t="shared" si="28"/>
        <v>94012.807607965122</v>
      </c>
      <c r="R213" s="200">
        <f t="shared" si="34"/>
        <v>274.20402218989648</v>
      </c>
      <c r="S213" s="200">
        <f t="shared" si="35"/>
        <v>11490.047484733685</v>
      </c>
      <c r="T213" s="200">
        <f t="shared" si="29"/>
        <v>11764.251506923581</v>
      </c>
      <c r="U213" s="200">
        <f t="shared" si="30"/>
        <v>82522.760123231434</v>
      </c>
    </row>
    <row r="214" spans="1:21" x14ac:dyDescent="0.35">
      <c r="A214" s="197">
        <f>EDATE(A213,1)+2</f>
        <v>51535</v>
      </c>
      <c r="B214" s="175">
        <v>194</v>
      </c>
      <c r="C214" s="164">
        <f t="shared" si="31"/>
        <v>78379.928287513612</v>
      </c>
      <c r="D214" s="198">
        <f>IPMT($E$17/12,B214-1,$E$7-1,-$C$22,$E$16,0)*3/28</f>
        <v>24.493727589848159</v>
      </c>
      <c r="E214" s="198">
        <f t="shared" si="33"/>
        <v>7380.7282875141154</v>
      </c>
      <c r="F214" s="198">
        <f t="shared" ref="F214" si="38">D214+E214</f>
        <v>7405.2220151039637</v>
      </c>
      <c r="G214" s="198">
        <f t="shared" ref="G214" si="39">C214-E214</f>
        <v>70999.199999999502</v>
      </c>
      <c r="O214" s="199">
        <f>EDATE(O213,1)+2</f>
        <v>51535</v>
      </c>
      <c r="P214" s="155">
        <v>194</v>
      </c>
      <c r="Q214" s="165">
        <f t="shared" ref="Q214" si="40">U213</f>
        <v>82522.760123231434</v>
      </c>
      <c r="R214" s="200">
        <f>IPMT($S$16/12,P214-1,$S$7-1,-$Q$22,$S$15,0)*2/28</f>
        <v>17.192241692339756</v>
      </c>
      <c r="S214" s="200">
        <f t="shared" si="35"/>
        <v>11523.560123230824</v>
      </c>
      <c r="T214" s="200">
        <f t="shared" ref="T214" si="41">R214+S214</f>
        <v>11540.752364923163</v>
      </c>
      <c r="U214" s="200">
        <f t="shared" ref="U214" si="42">Q214-S214</f>
        <v>70999.200000000608</v>
      </c>
    </row>
    <row r="215" spans="1:21" x14ac:dyDescent="0.35">
      <c r="A215" s="197"/>
      <c r="B215" s="175"/>
      <c r="C215" s="164"/>
      <c r="D215" s="198"/>
      <c r="E215" s="198"/>
      <c r="F215" s="198"/>
      <c r="G215" s="198"/>
      <c r="O215" s="199"/>
      <c r="P215" s="155"/>
      <c r="Q215" s="165"/>
      <c r="R215" s="200"/>
      <c r="S215" s="200"/>
      <c r="T215" s="200"/>
      <c r="U215" s="200"/>
    </row>
    <row r="216" spans="1:21" x14ac:dyDescent="0.35">
      <c r="A216" s="197"/>
      <c r="B216" s="175"/>
      <c r="C216" s="164"/>
      <c r="D216" s="198"/>
      <c r="E216" s="198"/>
      <c r="F216" s="198"/>
      <c r="G216" s="198"/>
      <c r="O216" s="199"/>
      <c r="P216" s="155"/>
      <c r="Q216" s="165"/>
      <c r="R216" s="200"/>
      <c r="S216" s="200"/>
      <c r="T216" s="200"/>
      <c r="U216" s="200"/>
    </row>
    <row r="217" spans="1:21" x14ac:dyDescent="0.35">
      <c r="A217" s="197"/>
      <c r="B217" s="175"/>
      <c r="C217" s="164"/>
      <c r="D217" s="198"/>
      <c r="E217" s="198"/>
      <c r="F217" s="198"/>
      <c r="G217" s="198"/>
      <c r="O217" s="199"/>
      <c r="P217" s="155"/>
      <c r="Q217" s="165"/>
      <c r="R217" s="200"/>
      <c r="S217" s="200"/>
      <c r="T217" s="200"/>
      <c r="U217" s="200"/>
    </row>
    <row r="218" spans="1:21" x14ac:dyDescent="0.35">
      <c r="A218" s="197"/>
      <c r="B218" s="175"/>
      <c r="C218" s="164"/>
      <c r="D218" s="198"/>
      <c r="E218" s="198"/>
      <c r="F218" s="198"/>
      <c r="G218" s="198"/>
      <c r="O218" s="199"/>
      <c r="P218" s="155"/>
      <c r="Q218" s="165"/>
      <c r="R218" s="200"/>
      <c r="S218" s="200"/>
      <c r="T218" s="200"/>
      <c r="U218" s="200"/>
    </row>
    <row r="219" spans="1:21" x14ac:dyDescent="0.35">
      <c r="A219" s="197"/>
      <c r="B219" s="175"/>
      <c r="C219" s="164"/>
      <c r="D219" s="198"/>
      <c r="E219" s="198"/>
      <c r="F219" s="198"/>
      <c r="G219" s="198"/>
      <c r="O219" s="199"/>
      <c r="P219" s="155"/>
      <c r="Q219" s="165"/>
      <c r="R219" s="200"/>
      <c r="S219" s="200"/>
      <c r="T219" s="200"/>
      <c r="U219" s="200"/>
    </row>
    <row r="220" spans="1:21" x14ac:dyDescent="0.35">
      <c r="A220" s="197"/>
      <c r="B220" s="175"/>
      <c r="C220" s="164"/>
      <c r="D220" s="198"/>
      <c r="E220" s="198"/>
      <c r="F220" s="198"/>
      <c r="G220" s="198"/>
      <c r="O220" s="199"/>
      <c r="P220" s="155"/>
      <c r="Q220" s="165"/>
      <c r="R220" s="200"/>
      <c r="S220" s="200"/>
      <c r="T220" s="200"/>
      <c r="U220" s="200"/>
    </row>
    <row r="221" spans="1:21" x14ac:dyDescent="0.35">
      <c r="A221" s="197"/>
      <c r="B221" s="175"/>
      <c r="C221" s="164"/>
      <c r="D221" s="198"/>
      <c r="E221" s="198"/>
      <c r="F221" s="198"/>
      <c r="G221" s="198"/>
      <c r="O221" s="199"/>
      <c r="P221" s="155"/>
      <c r="Q221" s="165"/>
      <c r="R221" s="200"/>
      <c r="S221" s="200"/>
      <c r="T221" s="200"/>
      <c r="U221" s="200"/>
    </row>
    <row r="222" spans="1:21" x14ac:dyDescent="0.35">
      <c r="A222" s="197"/>
      <c r="B222" s="175"/>
      <c r="C222" s="164"/>
      <c r="D222" s="198"/>
      <c r="E222" s="198"/>
      <c r="F222" s="198"/>
      <c r="G222" s="198"/>
      <c r="O222" s="199"/>
      <c r="P222" s="155"/>
      <c r="Q222" s="165"/>
      <c r="R222" s="200"/>
      <c r="S222" s="200"/>
      <c r="T222" s="200"/>
      <c r="U222" s="200"/>
    </row>
    <row r="223" spans="1:21" x14ac:dyDescent="0.35">
      <c r="A223" s="197"/>
      <c r="B223" s="175"/>
      <c r="C223" s="164"/>
      <c r="D223" s="198"/>
      <c r="E223" s="198"/>
      <c r="F223" s="198"/>
      <c r="G223" s="198"/>
      <c r="O223" s="199"/>
      <c r="P223" s="155"/>
      <c r="Q223" s="165"/>
      <c r="R223" s="200"/>
      <c r="S223" s="200"/>
      <c r="T223" s="200"/>
      <c r="U223" s="200"/>
    </row>
    <row r="224" spans="1:21" x14ac:dyDescent="0.35">
      <c r="A224" s="197"/>
      <c r="B224" s="175"/>
      <c r="C224" s="164"/>
      <c r="D224" s="198"/>
      <c r="E224" s="198"/>
      <c r="F224" s="198"/>
      <c r="G224" s="198"/>
      <c r="O224" s="199"/>
      <c r="P224" s="155"/>
      <c r="Q224" s="165"/>
      <c r="R224" s="200"/>
      <c r="S224" s="200"/>
      <c r="T224" s="200"/>
      <c r="U224" s="200"/>
    </row>
    <row r="225" spans="1:21" x14ac:dyDescent="0.35">
      <c r="A225" s="197"/>
      <c r="B225" s="175"/>
      <c r="C225" s="164"/>
      <c r="D225" s="198"/>
      <c r="E225" s="198"/>
      <c r="F225" s="198"/>
      <c r="G225" s="198"/>
      <c r="O225" s="199"/>
      <c r="P225" s="155"/>
      <c r="Q225" s="165"/>
      <c r="R225" s="200"/>
      <c r="S225" s="200"/>
      <c r="T225" s="200"/>
      <c r="U225" s="200"/>
    </row>
    <row r="226" spans="1:21" x14ac:dyDescent="0.35">
      <c r="A226" s="197"/>
      <c r="B226" s="175"/>
      <c r="C226" s="164"/>
      <c r="D226" s="198"/>
      <c r="E226" s="198"/>
      <c r="F226" s="198"/>
      <c r="G226" s="198"/>
      <c r="O226" s="199"/>
      <c r="P226" s="155"/>
      <c r="Q226" s="165"/>
      <c r="R226" s="200"/>
      <c r="S226" s="200"/>
      <c r="T226" s="200"/>
      <c r="U226" s="200"/>
    </row>
    <row r="227" spans="1:21" x14ac:dyDescent="0.35">
      <c r="A227" s="197"/>
      <c r="B227" s="175"/>
      <c r="C227" s="164"/>
      <c r="D227" s="198"/>
      <c r="E227" s="198"/>
      <c r="F227" s="198"/>
      <c r="G227" s="198"/>
      <c r="O227" s="199"/>
      <c r="P227" s="155"/>
      <c r="Q227" s="165"/>
      <c r="R227" s="200"/>
      <c r="S227" s="200"/>
      <c r="T227" s="200"/>
      <c r="U227" s="200"/>
    </row>
    <row r="228" spans="1:21" x14ac:dyDescent="0.35">
      <c r="A228" s="197"/>
      <c r="B228" s="175"/>
      <c r="C228" s="164"/>
      <c r="D228" s="198"/>
      <c r="E228" s="198"/>
      <c r="F228" s="198"/>
      <c r="G228" s="198"/>
      <c r="O228" s="199"/>
      <c r="P228" s="155"/>
      <c r="Q228" s="165"/>
      <c r="R228" s="200"/>
      <c r="S228" s="200"/>
      <c r="T228" s="200"/>
      <c r="U228" s="200"/>
    </row>
    <row r="229" spans="1:21" x14ac:dyDescent="0.35">
      <c r="A229" s="197"/>
      <c r="B229" s="175"/>
      <c r="C229" s="164"/>
      <c r="D229" s="198"/>
      <c r="E229" s="198"/>
      <c r="F229" s="198"/>
      <c r="G229" s="198"/>
      <c r="O229" s="199"/>
      <c r="P229" s="155"/>
      <c r="Q229" s="165"/>
      <c r="R229" s="200"/>
      <c r="S229" s="200"/>
      <c r="T229" s="200"/>
      <c r="U229" s="200"/>
    </row>
    <row r="230" spans="1:21" x14ac:dyDescent="0.35">
      <c r="A230" s="197"/>
      <c r="B230" s="175"/>
      <c r="C230" s="164"/>
      <c r="D230" s="198"/>
      <c r="E230" s="198"/>
      <c r="F230" s="198"/>
      <c r="G230" s="198"/>
      <c r="O230" s="199"/>
      <c r="P230" s="155"/>
      <c r="Q230" s="165"/>
      <c r="R230" s="200"/>
      <c r="S230" s="200"/>
      <c r="T230" s="200"/>
      <c r="U230" s="200"/>
    </row>
    <row r="231" spans="1:21" x14ac:dyDescent="0.35">
      <c r="A231" s="197"/>
      <c r="B231" s="175"/>
      <c r="C231" s="164"/>
      <c r="D231" s="198"/>
      <c r="E231" s="198"/>
      <c r="F231" s="198"/>
      <c r="G231" s="198"/>
      <c r="O231" s="199"/>
      <c r="P231" s="155"/>
      <c r="Q231" s="165"/>
      <c r="R231" s="200"/>
      <c r="S231" s="200"/>
      <c r="T231" s="200"/>
      <c r="U231" s="200"/>
    </row>
    <row r="232" spans="1:21" x14ac:dyDescent="0.35">
      <c r="A232" s="197"/>
      <c r="B232" s="175"/>
      <c r="C232" s="164"/>
      <c r="D232" s="198"/>
      <c r="E232" s="198"/>
      <c r="F232" s="198"/>
      <c r="G232" s="198"/>
      <c r="O232" s="199"/>
      <c r="P232" s="155"/>
      <c r="Q232" s="165"/>
      <c r="R232" s="200"/>
      <c r="S232" s="200"/>
      <c r="T232" s="200"/>
      <c r="U232" s="200"/>
    </row>
    <row r="233" spans="1:21" x14ac:dyDescent="0.35">
      <c r="A233" s="197"/>
      <c r="B233" s="175"/>
      <c r="C233" s="164"/>
      <c r="D233" s="198"/>
      <c r="E233" s="198"/>
      <c r="F233" s="198"/>
      <c r="G233" s="198"/>
      <c r="O233" s="199"/>
      <c r="P233" s="155"/>
      <c r="Q233" s="165"/>
      <c r="R233" s="200"/>
      <c r="S233" s="200"/>
      <c r="T233" s="200"/>
      <c r="U233" s="200"/>
    </row>
    <row r="234" spans="1:21" x14ac:dyDescent="0.35">
      <c r="A234" s="197"/>
      <c r="B234" s="175"/>
      <c r="C234" s="164"/>
      <c r="D234" s="198"/>
      <c r="E234" s="198"/>
      <c r="F234" s="198"/>
      <c r="G234" s="198"/>
      <c r="O234" s="199"/>
      <c r="P234" s="155"/>
      <c r="Q234" s="165"/>
      <c r="R234" s="200"/>
      <c r="S234" s="200"/>
      <c r="T234" s="200"/>
      <c r="U234" s="200"/>
    </row>
    <row r="235" spans="1:21" x14ac:dyDescent="0.35">
      <c r="A235" s="197"/>
      <c r="B235" s="175"/>
      <c r="C235" s="164"/>
      <c r="D235" s="198"/>
      <c r="E235" s="198"/>
      <c r="F235" s="198"/>
      <c r="G235" s="198"/>
      <c r="O235" s="199"/>
      <c r="P235" s="155"/>
      <c r="Q235" s="165"/>
      <c r="R235" s="200"/>
      <c r="S235" s="200"/>
      <c r="T235" s="200"/>
      <c r="U235" s="200"/>
    </row>
    <row r="236" spans="1:21" x14ac:dyDescent="0.35">
      <c r="A236" s="197"/>
      <c r="B236" s="175"/>
      <c r="C236" s="164"/>
      <c r="D236" s="198"/>
      <c r="E236" s="198"/>
      <c r="F236" s="198"/>
      <c r="G236" s="198"/>
      <c r="O236" s="199"/>
      <c r="P236" s="155"/>
      <c r="Q236" s="165"/>
      <c r="R236" s="200"/>
      <c r="S236" s="200"/>
      <c r="T236" s="200"/>
      <c r="U236" s="200"/>
    </row>
    <row r="237" spans="1:21" x14ac:dyDescent="0.35">
      <c r="A237" s="197"/>
      <c r="B237" s="175"/>
      <c r="C237" s="164"/>
      <c r="D237" s="198"/>
      <c r="E237" s="198"/>
      <c r="F237" s="198"/>
      <c r="G237" s="198"/>
      <c r="O237" s="199"/>
      <c r="P237" s="155"/>
      <c r="Q237" s="165"/>
      <c r="R237" s="200"/>
      <c r="S237" s="200"/>
      <c r="T237" s="200"/>
      <c r="U237" s="200"/>
    </row>
    <row r="238" spans="1:21" x14ac:dyDescent="0.35">
      <c r="A238" s="197"/>
      <c r="B238" s="175"/>
      <c r="C238" s="164"/>
      <c r="D238" s="198"/>
      <c r="E238" s="198"/>
      <c r="F238" s="198"/>
      <c r="G238" s="198"/>
      <c r="O238" s="199"/>
      <c r="P238" s="155"/>
      <c r="Q238" s="165"/>
      <c r="R238" s="200"/>
      <c r="S238" s="200"/>
      <c r="T238" s="200"/>
      <c r="U238" s="200"/>
    </row>
    <row r="239" spans="1:21" x14ac:dyDescent="0.35">
      <c r="A239" s="197"/>
      <c r="B239" s="175"/>
      <c r="C239" s="164"/>
      <c r="D239" s="198"/>
      <c r="E239" s="198"/>
      <c r="F239" s="198"/>
      <c r="G239" s="198"/>
      <c r="O239" s="199"/>
      <c r="P239" s="155"/>
      <c r="Q239" s="165"/>
      <c r="R239" s="200"/>
      <c r="S239" s="200"/>
      <c r="T239" s="200"/>
      <c r="U239" s="200"/>
    </row>
    <row r="240" spans="1:21" x14ac:dyDescent="0.35">
      <c r="A240" s="197"/>
      <c r="B240" s="175"/>
      <c r="C240" s="164"/>
      <c r="D240" s="198"/>
      <c r="E240" s="198"/>
      <c r="F240" s="198"/>
      <c r="G240" s="198"/>
      <c r="O240" s="199"/>
      <c r="P240" s="155"/>
      <c r="Q240" s="165"/>
      <c r="R240" s="200"/>
      <c r="S240" s="200"/>
      <c r="T240" s="200"/>
      <c r="U240" s="200"/>
    </row>
    <row r="241" spans="1:21" x14ac:dyDescent="0.35">
      <c r="A241" s="197"/>
      <c r="B241" s="175"/>
      <c r="C241" s="164"/>
      <c r="D241" s="198"/>
      <c r="E241" s="198"/>
      <c r="F241" s="198"/>
      <c r="G241" s="198"/>
      <c r="O241" s="199"/>
      <c r="P241" s="155"/>
      <c r="Q241" s="165"/>
      <c r="R241" s="200"/>
      <c r="S241" s="200"/>
      <c r="T241" s="200"/>
      <c r="U241" s="200"/>
    </row>
    <row r="242" spans="1:21" x14ac:dyDescent="0.35">
      <c r="A242" s="197"/>
      <c r="B242" s="175"/>
      <c r="C242" s="164"/>
      <c r="D242" s="198"/>
      <c r="E242" s="198"/>
      <c r="F242" s="198"/>
      <c r="G242" s="198"/>
      <c r="O242" s="199"/>
      <c r="P242" s="155"/>
      <c r="Q242" s="165"/>
      <c r="R242" s="200"/>
      <c r="S242" s="200"/>
      <c r="T242" s="200"/>
      <c r="U242" s="200"/>
    </row>
    <row r="243" spans="1:21" x14ac:dyDescent="0.35">
      <c r="A243" s="197"/>
      <c r="B243" s="175"/>
      <c r="C243" s="164"/>
      <c r="D243" s="198"/>
      <c r="E243" s="198"/>
      <c r="F243" s="198"/>
      <c r="G243" s="198"/>
      <c r="O243" s="199"/>
      <c r="P243" s="155"/>
      <c r="Q243" s="165"/>
      <c r="R243" s="200"/>
      <c r="S243" s="200"/>
      <c r="T243" s="200"/>
      <c r="U243" s="200"/>
    </row>
    <row r="244" spans="1:21" x14ac:dyDescent="0.35">
      <c r="A244" s="197"/>
      <c r="B244" s="175"/>
      <c r="C244" s="164"/>
      <c r="D244" s="198"/>
      <c r="E244" s="198"/>
      <c r="F244" s="198"/>
      <c r="G244" s="198"/>
      <c r="O244" s="199"/>
      <c r="P244" s="155"/>
      <c r="Q244" s="165"/>
      <c r="R244" s="200"/>
      <c r="S244" s="200"/>
      <c r="T244" s="200"/>
      <c r="U244" s="200"/>
    </row>
    <row r="245" spans="1:21" x14ac:dyDescent="0.35">
      <c r="A245" s="197"/>
      <c r="B245" s="175"/>
      <c r="C245" s="164"/>
      <c r="D245" s="198"/>
      <c r="E245" s="198"/>
      <c r="F245" s="198"/>
      <c r="G245" s="198"/>
      <c r="O245" s="199"/>
      <c r="P245" s="155"/>
      <c r="Q245" s="165"/>
      <c r="R245" s="200"/>
      <c r="S245" s="200"/>
      <c r="T245" s="200"/>
      <c r="U245" s="200"/>
    </row>
    <row r="246" spans="1:21" x14ac:dyDescent="0.35">
      <c r="A246" s="197"/>
      <c r="B246" s="175"/>
      <c r="C246" s="164"/>
      <c r="D246" s="198"/>
      <c r="E246" s="198"/>
      <c r="F246" s="198"/>
      <c r="G246" s="198"/>
      <c r="O246" s="199"/>
      <c r="P246" s="155"/>
      <c r="Q246" s="165"/>
      <c r="R246" s="200"/>
      <c r="S246" s="200"/>
      <c r="T246" s="200"/>
      <c r="U246" s="200"/>
    </row>
    <row r="247" spans="1:21" x14ac:dyDescent="0.35">
      <c r="A247" s="197"/>
      <c r="B247" s="175"/>
      <c r="C247" s="164"/>
      <c r="D247" s="198"/>
      <c r="E247" s="198"/>
      <c r="F247" s="198"/>
      <c r="G247" s="198"/>
      <c r="O247" s="199"/>
      <c r="P247" s="155"/>
      <c r="Q247" s="165"/>
      <c r="R247" s="200"/>
      <c r="S247" s="200"/>
      <c r="T247" s="200"/>
      <c r="U247" s="200"/>
    </row>
    <row r="248" spans="1:21" x14ac:dyDescent="0.35">
      <c r="A248" s="197"/>
      <c r="B248" s="175"/>
      <c r="C248" s="164"/>
      <c r="D248" s="198"/>
      <c r="E248" s="198"/>
      <c r="F248" s="198"/>
      <c r="G248" s="198"/>
      <c r="O248" s="199"/>
      <c r="P248" s="155"/>
      <c r="Q248" s="165"/>
      <c r="R248" s="200"/>
      <c r="S248" s="200"/>
      <c r="T248" s="200"/>
      <c r="U248" s="200"/>
    </row>
    <row r="249" spans="1:21" x14ac:dyDescent="0.35">
      <c r="A249" s="197"/>
      <c r="B249" s="175"/>
      <c r="C249" s="164"/>
      <c r="D249" s="198"/>
      <c r="E249" s="198"/>
      <c r="F249" s="198"/>
      <c r="G249" s="198"/>
      <c r="O249" s="199"/>
      <c r="P249" s="155"/>
      <c r="Q249" s="165"/>
      <c r="R249" s="200"/>
      <c r="S249" s="200"/>
      <c r="T249" s="200"/>
      <c r="U249" s="200"/>
    </row>
    <row r="250" spans="1:21" x14ac:dyDescent="0.35">
      <c r="A250" s="197"/>
      <c r="B250" s="175"/>
      <c r="C250" s="164"/>
      <c r="D250" s="198"/>
      <c r="E250" s="198"/>
      <c r="F250" s="198"/>
      <c r="G250" s="198"/>
      <c r="O250" s="199"/>
      <c r="P250" s="155"/>
      <c r="Q250" s="165"/>
      <c r="R250" s="200"/>
      <c r="S250" s="200"/>
      <c r="T250" s="200"/>
      <c r="U250" s="200"/>
    </row>
    <row r="251" spans="1:21" x14ac:dyDescent="0.35">
      <c r="A251" s="197"/>
      <c r="B251" s="175"/>
      <c r="C251" s="164"/>
      <c r="D251" s="198"/>
      <c r="E251" s="198"/>
      <c r="F251" s="198"/>
      <c r="G251" s="198"/>
      <c r="O251" s="199"/>
      <c r="P251" s="155"/>
      <c r="Q251" s="165"/>
      <c r="R251" s="200"/>
      <c r="S251" s="200"/>
      <c r="T251" s="200"/>
      <c r="U251" s="200"/>
    </row>
    <row r="252" spans="1:21" x14ac:dyDescent="0.35">
      <c r="A252" s="197"/>
      <c r="B252" s="175"/>
      <c r="C252" s="164"/>
      <c r="D252" s="198"/>
      <c r="E252" s="198"/>
      <c r="F252" s="198"/>
      <c r="G252" s="198"/>
      <c r="O252" s="199"/>
      <c r="P252" s="155"/>
      <c r="Q252" s="165"/>
      <c r="R252" s="200"/>
      <c r="S252" s="200"/>
      <c r="T252" s="200"/>
      <c r="U252" s="200"/>
    </row>
    <row r="253" spans="1:21" x14ac:dyDescent="0.35">
      <c r="A253" s="197"/>
      <c r="B253" s="175"/>
      <c r="C253" s="164"/>
      <c r="D253" s="198"/>
      <c r="E253" s="198"/>
      <c r="F253" s="198"/>
      <c r="G253" s="198"/>
      <c r="O253" s="199"/>
      <c r="P253" s="155"/>
      <c r="Q253" s="165"/>
      <c r="R253" s="200"/>
      <c r="S253" s="200"/>
      <c r="T253" s="200"/>
      <c r="U253" s="200"/>
    </row>
    <row r="254" spans="1:21" x14ac:dyDescent="0.35">
      <c r="A254" s="197"/>
      <c r="B254" s="175"/>
      <c r="C254" s="164"/>
      <c r="D254" s="198"/>
      <c r="E254" s="198"/>
      <c r="F254" s="198"/>
      <c r="G254" s="198"/>
      <c r="O254" s="199"/>
      <c r="P254" s="155"/>
      <c r="Q254" s="165"/>
      <c r="R254" s="200"/>
      <c r="S254" s="200"/>
      <c r="T254" s="200"/>
      <c r="U254" s="200"/>
    </row>
    <row r="255" spans="1:21" x14ac:dyDescent="0.35">
      <c r="A255" s="197"/>
      <c r="B255" s="175"/>
      <c r="C255" s="164"/>
      <c r="D255" s="198"/>
      <c r="E255" s="198"/>
      <c r="F255" s="198"/>
      <c r="G255" s="198"/>
      <c r="O255" s="199"/>
      <c r="P255" s="155"/>
      <c r="Q255" s="165"/>
      <c r="R255" s="200"/>
      <c r="S255" s="200"/>
      <c r="T255" s="200"/>
      <c r="U255" s="200"/>
    </row>
    <row r="256" spans="1:21" x14ac:dyDescent="0.35">
      <c r="A256" s="197"/>
      <c r="B256" s="175"/>
      <c r="C256" s="164"/>
      <c r="D256" s="198"/>
      <c r="E256" s="198"/>
      <c r="F256" s="198"/>
      <c r="G256" s="198"/>
      <c r="O256" s="199"/>
      <c r="P256" s="155"/>
      <c r="Q256" s="165"/>
      <c r="R256" s="200"/>
      <c r="S256" s="200"/>
      <c r="T256" s="200"/>
      <c r="U256" s="200"/>
    </row>
    <row r="257" spans="1:21" x14ac:dyDescent="0.35">
      <c r="A257" s="197"/>
      <c r="B257" s="175"/>
      <c r="C257" s="164"/>
      <c r="D257" s="198"/>
      <c r="E257" s="198"/>
      <c r="F257" s="198"/>
      <c r="G257" s="198"/>
      <c r="O257" s="199"/>
      <c r="P257" s="155"/>
      <c r="Q257" s="165"/>
      <c r="R257" s="200"/>
      <c r="S257" s="200"/>
      <c r="T257" s="200"/>
      <c r="U257" s="200"/>
    </row>
    <row r="258" spans="1:21" x14ac:dyDescent="0.35">
      <c r="A258" s="197"/>
      <c r="B258" s="175"/>
      <c r="C258" s="164"/>
      <c r="D258" s="198"/>
      <c r="E258" s="198"/>
      <c r="F258" s="198"/>
      <c r="G258" s="198"/>
      <c r="O258" s="199"/>
      <c r="P258" s="155"/>
      <c r="Q258" s="165"/>
      <c r="R258" s="200"/>
      <c r="S258" s="200"/>
      <c r="T258" s="200"/>
      <c r="U258" s="200"/>
    </row>
    <row r="259" spans="1:21" x14ac:dyDescent="0.35">
      <c r="A259" s="197"/>
      <c r="B259" s="175"/>
      <c r="C259" s="164"/>
      <c r="D259" s="198"/>
      <c r="E259" s="198"/>
      <c r="F259" s="198"/>
      <c r="G259" s="198"/>
      <c r="O259" s="199"/>
      <c r="P259" s="155"/>
      <c r="Q259" s="165"/>
      <c r="R259" s="200"/>
      <c r="S259" s="200"/>
      <c r="T259" s="200"/>
      <c r="U259" s="200"/>
    </row>
    <row r="260" spans="1:21" x14ac:dyDescent="0.35">
      <c r="A260" s="197"/>
      <c r="B260" s="175"/>
      <c r="C260" s="164"/>
      <c r="D260" s="198"/>
      <c r="E260" s="198"/>
      <c r="F260" s="198"/>
      <c r="G260" s="198"/>
      <c r="O260" s="199"/>
      <c r="P260" s="155"/>
      <c r="Q260" s="165"/>
      <c r="R260" s="200"/>
      <c r="S260" s="200"/>
      <c r="T260" s="200"/>
      <c r="U260" s="200"/>
    </row>
    <row r="261" spans="1:21" x14ac:dyDescent="0.35">
      <c r="A261" s="197"/>
      <c r="B261" s="175"/>
      <c r="C261" s="164"/>
      <c r="D261" s="198"/>
      <c r="E261" s="198"/>
      <c r="F261" s="198"/>
      <c r="G261" s="198"/>
      <c r="I261" s="140"/>
      <c r="O261" s="199"/>
      <c r="P261" s="155"/>
      <c r="Q261" s="165"/>
      <c r="R261" s="200"/>
      <c r="S261" s="200"/>
      <c r="T261" s="200"/>
      <c r="U261" s="200"/>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D654A-DE89-41CF-A2C6-23A1E8268E27}">
  <dimension ref="A1:M89"/>
  <sheetViews>
    <sheetView workbookViewId="0">
      <selection activeCell="B4" sqref="B4"/>
    </sheetView>
  </sheetViews>
  <sheetFormatPr defaultColWidth="9.1796875" defaultRowHeight="14.5" x14ac:dyDescent="0.35"/>
  <cols>
    <col min="1" max="1" width="9.1796875" style="79"/>
    <col min="2" max="2" width="7.81640625" style="79" customWidth="1"/>
    <col min="3" max="3" width="14.7265625" style="79" customWidth="1"/>
    <col min="4" max="4" width="14.26953125" style="79" customWidth="1"/>
    <col min="5" max="7" width="14.7265625" style="79" customWidth="1"/>
    <col min="8" max="16384" width="9.1796875" style="79"/>
  </cols>
  <sheetData>
    <row r="1" spans="1:13" x14ac:dyDescent="0.35">
      <c r="A1" s="149"/>
      <c r="B1" s="149"/>
      <c r="C1" s="149"/>
      <c r="D1" s="149"/>
      <c r="E1" s="149"/>
      <c r="F1" s="149"/>
      <c r="G1" s="150"/>
    </row>
    <row r="2" spans="1:13" x14ac:dyDescent="0.35">
      <c r="A2" s="149"/>
      <c r="B2" s="149"/>
      <c r="C2" s="149"/>
      <c r="D2" s="149"/>
      <c r="E2" s="149"/>
      <c r="F2" s="153"/>
      <c r="G2" s="154"/>
    </row>
    <row r="3" spans="1:13" x14ac:dyDescent="0.35">
      <c r="A3" s="149"/>
      <c r="B3" s="149"/>
      <c r="C3" s="149"/>
      <c r="D3" s="149"/>
      <c r="E3" s="149"/>
      <c r="F3" s="153"/>
      <c r="G3" s="154"/>
    </row>
    <row r="4" spans="1:13" ht="21" x14ac:dyDescent="0.5">
      <c r="A4" s="149"/>
      <c r="B4" s="157" t="s">
        <v>46</v>
      </c>
      <c r="C4" s="149"/>
      <c r="D4" s="149"/>
      <c r="E4" s="158"/>
      <c r="F4" s="159" t="str">
        <f>'[3]Lisa 3_SKA'!D6</f>
        <v>Pepleri tn 35, Tartu</v>
      </c>
      <c r="G4" s="160"/>
      <c r="K4" s="87"/>
      <c r="L4" s="86"/>
    </row>
    <row r="5" spans="1:13" x14ac:dyDescent="0.35">
      <c r="A5" s="149"/>
      <c r="B5" s="149"/>
      <c r="C5" s="149"/>
      <c r="D5" s="149"/>
      <c r="E5" s="149"/>
      <c r="F5" s="164"/>
      <c r="G5" s="149"/>
      <c r="K5" s="85"/>
      <c r="L5" s="86"/>
    </row>
    <row r="6" spans="1:13" x14ac:dyDescent="0.35">
      <c r="A6" s="149"/>
      <c r="B6" s="166" t="s">
        <v>48</v>
      </c>
      <c r="C6" s="167"/>
      <c r="D6" s="73"/>
      <c r="E6" s="168">
        <v>45658</v>
      </c>
      <c r="F6" s="169"/>
      <c r="G6" s="149"/>
      <c r="K6" s="96"/>
      <c r="L6" s="96"/>
    </row>
    <row r="7" spans="1:13" x14ac:dyDescent="0.35">
      <c r="A7" s="149"/>
      <c r="B7" s="174" t="s">
        <v>49</v>
      </c>
      <c r="C7" s="175"/>
      <c r="E7" s="176">
        <v>74</v>
      </c>
      <c r="F7" s="177" t="s">
        <v>50</v>
      </c>
      <c r="G7" s="149"/>
      <c r="K7" s="97"/>
      <c r="L7" s="97"/>
    </row>
    <row r="8" spans="1:13" x14ac:dyDescent="0.35">
      <c r="A8" s="149"/>
      <c r="B8" s="174" t="s">
        <v>66</v>
      </c>
      <c r="C8" s="175"/>
      <c r="D8" s="98">
        <f>E6-1</f>
        <v>45657</v>
      </c>
      <c r="E8" s="181">
        <f>[3]___!H63</f>
        <v>121168.67566732445</v>
      </c>
      <c r="F8" s="177" t="s">
        <v>52</v>
      </c>
      <c r="G8" s="149"/>
      <c r="K8" s="97"/>
      <c r="L8" s="97"/>
    </row>
    <row r="9" spans="1:13" x14ac:dyDescent="0.35">
      <c r="A9" s="149"/>
      <c r="B9" s="174" t="s">
        <v>67</v>
      </c>
      <c r="C9" s="175"/>
      <c r="D9" s="98">
        <f>EDATE(D8,E7)-25</f>
        <v>47882</v>
      </c>
      <c r="E9" s="181">
        <v>0</v>
      </c>
      <c r="F9" s="177" t="s">
        <v>52</v>
      </c>
      <c r="G9" s="183"/>
      <c r="K9" s="97"/>
      <c r="L9" s="97"/>
    </row>
    <row r="10" spans="1:13" x14ac:dyDescent="0.35">
      <c r="A10" s="149"/>
      <c r="B10" s="174" t="s">
        <v>54</v>
      </c>
      <c r="C10" s="175"/>
      <c r="E10" s="131">
        <v>1</v>
      </c>
      <c r="F10" s="177"/>
      <c r="G10" s="149"/>
      <c r="K10" s="101"/>
      <c r="L10" s="101"/>
    </row>
    <row r="11" spans="1:13" x14ac:dyDescent="0.35">
      <c r="A11" s="149"/>
      <c r="B11" s="191" t="s">
        <v>57</v>
      </c>
      <c r="C11" s="192"/>
      <c r="D11" s="108"/>
      <c r="E11" s="201">
        <v>3.5000000000000003E-2</v>
      </c>
      <c r="F11" s="194"/>
      <c r="G11" s="186"/>
      <c r="K11" s="97"/>
      <c r="L11" s="97"/>
      <c r="M11" s="101"/>
    </row>
    <row r="12" spans="1:13" x14ac:dyDescent="0.35">
      <c r="A12" s="149"/>
      <c r="B12" s="202"/>
      <c r="C12" s="175"/>
      <c r="E12" s="203"/>
      <c r="F12" s="202"/>
      <c r="G12" s="186"/>
      <c r="K12" s="97"/>
      <c r="L12" s="97"/>
      <c r="M12" s="101"/>
    </row>
    <row r="13" spans="1:13" x14ac:dyDescent="0.35">
      <c r="K13" s="97"/>
      <c r="L13" s="97"/>
      <c r="M13" s="101"/>
    </row>
    <row r="14" spans="1:13" ht="15" thickBot="1" x14ac:dyDescent="0.4">
      <c r="A14" s="195" t="s">
        <v>58</v>
      </c>
      <c r="B14" s="195" t="s">
        <v>59</v>
      </c>
      <c r="C14" s="195" t="s">
        <v>60</v>
      </c>
      <c r="D14" s="195" t="s">
        <v>61</v>
      </c>
      <c r="E14" s="195" t="s">
        <v>62</v>
      </c>
      <c r="F14" s="195" t="s">
        <v>63</v>
      </c>
      <c r="G14" s="195" t="s">
        <v>64</v>
      </c>
      <c r="K14" s="97"/>
      <c r="L14" s="97"/>
      <c r="M14" s="101"/>
    </row>
    <row r="15" spans="1:13" x14ac:dyDescent="0.35">
      <c r="A15" s="197">
        <f>E6</f>
        <v>45658</v>
      </c>
      <c r="B15" s="175">
        <v>1</v>
      </c>
      <c r="C15" s="164">
        <f>E8</f>
        <v>121168.67566732445</v>
      </c>
      <c r="D15" s="198">
        <f>IPMT($E$11/12,B15,$E$7,-$E$8,$E$9,0)</f>
        <v>353.40863736302964</v>
      </c>
      <c r="E15" s="198">
        <f>PPMT($E$11/12,B15,$E$7,-$E$8,$E$9,0)</f>
        <v>1469.4392414519903</v>
      </c>
      <c r="F15" s="198">
        <f>D15+E15</f>
        <v>1822.8478788150198</v>
      </c>
      <c r="G15" s="198">
        <f>C15-E15</f>
        <v>119699.23642587246</v>
      </c>
      <c r="K15" s="97"/>
      <c r="L15" s="97"/>
      <c r="M15" s="101"/>
    </row>
    <row r="16" spans="1:13" x14ac:dyDescent="0.35">
      <c r="A16" s="197">
        <f>EDATE(A15,1)</f>
        <v>45689</v>
      </c>
      <c r="B16" s="175">
        <v>2</v>
      </c>
      <c r="C16" s="164">
        <f>G15</f>
        <v>119699.23642587246</v>
      </c>
      <c r="D16" s="198">
        <f>IPMT($E$11/12,B16,$E$7,-$E$8,$E$9,0)</f>
        <v>349.12277290879473</v>
      </c>
      <c r="E16" s="198">
        <f t="shared" ref="E16:E79" si="0">PPMT($E$11/12,B16,$E$7,-$E$8,$E$9,0)</f>
        <v>1473.7251059062251</v>
      </c>
      <c r="F16" s="198">
        <f t="shared" ref="F16:F79" si="1">D16+E16</f>
        <v>1822.8478788150198</v>
      </c>
      <c r="G16" s="198">
        <f t="shared" ref="G16:G79" si="2">C16-E16</f>
        <v>118225.51131996623</v>
      </c>
      <c r="K16" s="97"/>
      <c r="L16" s="97"/>
      <c r="M16" s="101"/>
    </row>
    <row r="17" spans="1:13" x14ac:dyDescent="0.35">
      <c r="A17" s="197">
        <f>EDATE(A16,1)</f>
        <v>45717</v>
      </c>
      <c r="B17" s="175">
        <v>3</v>
      </c>
      <c r="C17" s="164">
        <f t="shared" ref="C17:C80" si="3">G16</f>
        <v>118225.51131996623</v>
      </c>
      <c r="D17" s="198">
        <f t="shared" ref="D17:D80" si="4">IPMT($E$11/12,B17,$E$7,-$E$8,$E$9,0)</f>
        <v>344.82440801656821</v>
      </c>
      <c r="E17" s="198">
        <f t="shared" si="0"/>
        <v>1478.0234707984516</v>
      </c>
      <c r="F17" s="198">
        <f t="shared" si="1"/>
        <v>1822.8478788150198</v>
      </c>
      <c r="G17" s="198">
        <f t="shared" si="2"/>
        <v>116747.48784916778</v>
      </c>
      <c r="K17" s="97"/>
      <c r="L17" s="97"/>
      <c r="M17" s="101"/>
    </row>
    <row r="18" spans="1:13" x14ac:dyDescent="0.35">
      <c r="A18" s="197">
        <f t="shared" ref="A18:A81" si="5">EDATE(A17,1)</f>
        <v>45748</v>
      </c>
      <c r="B18" s="175">
        <v>4</v>
      </c>
      <c r="C18" s="164">
        <f t="shared" si="3"/>
        <v>116747.48784916778</v>
      </c>
      <c r="D18" s="198">
        <f t="shared" si="4"/>
        <v>340.51350622673937</v>
      </c>
      <c r="E18" s="198">
        <f t="shared" si="0"/>
        <v>1482.3343725882805</v>
      </c>
      <c r="F18" s="198">
        <f t="shared" si="1"/>
        <v>1822.8478788150198</v>
      </c>
      <c r="G18" s="198">
        <f t="shared" si="2"/>
        <v>115265.15347657949</v>
      </c>
      <c r="K18" s="97"/>
      <c r="L18" s="97"/>
      <c r="M18" s="101"/>
    </row>
    <row r="19" spans="1:13" x14ac:dyDescent="0.35">
      <c r="A19" s="197">
        <f t="shared" si="5"/>
        <v>45778</v>
      </c>
      <c r="B19" s="175">
        <v>5</v>
      </c>
      <c r="C19" s="164">
        <f t="shared" si="3"/>
        <v>115265.15347657949</v>
      </c>
      <c r="D19" s="198">
        <f t="shared" si="4"/>
        <v>336.1900309733569</v>
      </c>
      <c r="E19" s="198">
        <f t="shared" si="0"/>
        <v>1486.6578478416629</v>
      </c>
      <c r="F19" s="198">
        <f t="shared" si="1"/>
        <v>1822.8478788150198</v>
      </c>
      <c r="G19" s="198">
        <f t="shared" si="2"/>
        <v>113778.49562873783</v>
      </c>
      <c r="K19" s="97"/>
      <c r="L19" s="97"/>
      <c r="M19" s="101"/>
    </row>
    <row r="20" spans="1:13" x14ac:dyDescent="0.35">
      <c r="A20" s="197">
        <f t="shared" si="5"/>
        <v>45809</v>
      </c>
      <c r="B20" s="175">
        <v>6</v>
      </c>
      <c r="C20" s="164">
        <f t="shared" si="3"/>
        <v>113778.49562873783</v>
      </c>
      <c r="D20" s="198">
        <f t="shared" si="4"/>
        <v>331.8539455838187</v>
      </c>
      <c r="E20" s="198">
        <f t="shared" si="0"/>
        <v>1490.9939332312013</v>
      </c>
      <c r="F20" s="198">
        <f t="shared" si="1"/>
        <v>1822.8478788150201</v>
      </c>
      <c r="G20" s="198">
        <f t="shared" si="2"/>
        <v>112287.50169550662</v>
      </c>
      <c r="K20" s="97"/>
      <c r="L20" s="97"/>
      <c r="M20" s="101"/>
    </row>
    <row r="21" spans="1:13" x14ac:dyDescent="0.35">
      <c r="A21" s="197">
        <f t="shared" si="5"/>
        <v>45839</v>
      </c>
      <c r="B21" s="175">
        <v>7</v>
      </c>
      <c r="C21" s="164">
        <f t="shared" si="3"/>
        <v>112287.50169550662</v>
      </c>
      <c r="D21" s="198">
        <f t="shared" si="4"/>
        <v>327.50521327856103</v>
      </c>
      <c r="E21" s="198">
        <f t="shared" si="0"/>
        <v>1495.342665536459</v>
      </c>
      <c r="F21" s="198">
        <f t="shared" si="1"/>
        <v>1822.8478788150201</v>
      </c>
      <c r="G21" s="198">
        <f t="shared" si="2"/>
        <v>110792.15902997016</v>
      </c>
      <c r="K21" s="97"/>
      <c r="L21" s="97"/>
      <c r="M21" s="101"/>
    </row>
    <row r="22" spans="1:13" x14ac:dyDescent="0.35">
      <c r="A22" s="197">
        <f>EDATE(A21,1)</f>
        <v>45870</v>
      </c>
      <c r="B22" s="175">
        <v>8</v>
      </c>
      <c r="C22" s="164">
        <f t="shared" si="3"/>
        <v>110792.15902997016</v>
      </c>
      <c r="D22" s="198">
        <f t="shared" si="4"/>
        <v>323.14379717074638</v>
      </c>
      <c r="E22" s="198">
        <f t="shared" si="0"/>
        <v>1499.7040816442736</v>
      </c>
      <c r="F22" s="198">
        <f t="shared" si="1"/>
        <v>1822.8478788150201</v>
      </c>
      <c r="G22" s="198">
        <f t="shared" si="2"/>
        <v>109292.45494832589</v>
      </c>
      <c r="K22" s="97"/>
      <c r="L22" s="97"/>
      <c r="M22" s="101"/>
    </row>
    <row r="23" spans="1:13" x14ac:dyDescent="0.35">
      <c r="A23" s="197">
        <f t="shared" si="5"/>
        <v>45901</v>
      </c>
      <c r="B23" s="175">
        <v>9</v>
      </c>
      <c r="C23" s="164">
        <f t="shared" si="3"/>
        <v>109292.45494832589</v>
      </c>
      <c r="D23" s="198">
        <f t="shared" si="4"/>
        <v>318.76966026595051</v>
      </c>
      <c r="E23" s="198">
        <f t="shared" si="0"/>
        <v>1504.0782185490693</v>
      </c>
      <c r="F23" s="198">
        <f t="shared" si="1"/>
        <v>1822.8478788150198</v>
      </c>
      <c r="G23" s="198">
        <f t="shared" si="2"/>
        <v>107788.37672977682</v>
      </c>
      <c r="K23" s="97"/>
      <c r="L23" s="97"/>
      <c r="M23" s="101"/>
    </row>
    <row r="24" spans="1:13" x14ac:dyDescent="0.35">
      <c r="A24" s="197">
        <f t="shared" si="5"/>
        <v>45931</v>
      </c>
      <c r="B24" s="175">
        <v>10</v>
      </c>
      <c r="C24" s="164">
        <f t="shared" si="3"/>
        <v>107788.37672977682</v>
      </c>
      <c r="D24" s="198">
        <f t="shared" si="4"/>
        <v>314.38276546184909</v>
      </c>
      <c r="E24" s="198">
        <f t="shared" si="0"/>
        <v>1508.4651133531709</v>
      </c>
      <c r="F24" s="198">
        <f t="shared" si="1"/>
        <v>1822.8478788150201</v>
      </c>
      <c r="G24" s="198">
        <f t="shared" si="2"/>
        <v>106279.91161642365</v>
      </c>
      <c r="K24" s="97"/>
      <c r="L24" s="97"/>
      <c r="M24" s="101"/>
    </row>
    <row r="25" spans="1:13" x14ac:dyDescent="0.35">
      <c r="A25" s="197">
        <f t="shared" si="5"/>
        <v>45962</v>
      </c>
      <c r="B25" s="175">
        <v>11</v>
      </c>
      <c r="C25" s="164">
        <f t="shared" si="3"/>
        <v>106279.91161642365</v>
      </c>
      <c r="D25" s="198">
        <f t="shared" si="4"/>
        <v>309.98307554790233</v>
      </c>
      <c r="E25" s="198">
        <f t="shared" si="0"/>
        <v>1512.8648032671176</v>
      </c>
      <c r="F25" s="198">
        <f t="shared" si="1"/>
        <v>1822.8478788150201</v>
      </c>
      <c r="G25" s="198">
        <f t="shared" si="2"/>
        <v>104767.04681315653</v>
      </c>
    </row>
    <row r="26" spans="1:13" x14ac:dyDescent="0.35">
      <c r="A26" s="197">
        <f t="shared" si="5"/>
        <v>45992</v>
      </c>
      <c r="B26" s="175">
        <v>12</v>
      </c>
      <c r="C26" s="164">
        <f t="shared" si="3"/>
        <v>104767.04681315653</v>
      </c>
      <c r="D26" s="198">
        <f t="shared" si="4"/>
        <v>305.57055320503991</v>
      </c>
      <c r="E26" s="198">
        <f t="shared" si="0"/>
        <v>1517.2773256099799</v>
      </c>
      <c r="F26" s="198">
        <f t="shared" si="1"/>
        <v>1822.8478788150198</v>
      </c>
      <c r="G26" s="198">
        <f t="shared" si="2"/>
        <v>103249.76948754655</v>
      </c>
    </row>
    <row r="27" spans="1:13" x14ac:dyDescent="0.35">
      <c r="A27" s="197">
        <f t="shared" si="5"/>
        <v>46023</v>
      </c>
      <c r="B27" s="175">
        <v>13</v>
      </c>
      <c r="C27" s="164">
        <f t="shared" si="3"/>
        <v>103249.76948754655</v>
      </c>
      <c r="D27" s="198">
        <f t="shared" si="4"/>
        <v>301.14516100534416</v>
      </c>
      <c r="E27" s="198">
        <f t="shared" si="0"/>
        <v>1521.702717809676</v>
      </c>
      <c r="F27" s="198">
        <f t="shared" si="1"/>
        <v>1822.8478788150201</v>
      </c>
      <c r="G27" s="198">
        <f t="shared" si="2"/>
        <v>101728.06676973688</v>
      </c>
    </row>
    <row r="28" spans="1:13" x14ac:dyDescent="0.35">
      <c r="A28" s="197">
        <f t="shared" si="5"/>
        <v>46054</v>
      </c>
      <c r="B28" s="175">
        <v>14</v>
      </c>
      <c r="C28" s="164">
        <f t="shared" si="3"/>
        <v>101728.06676973688</v>
      </c>
      <c r="D28" s="198">
        <f t="shared" si="4"/>
        <v>296.70686141173263</v>
      </c>
      <c r="E28" s="198">
        <f t="shared" si="0"/>
        <v>1526.1410174032874</v>
      </c>
      <c r="F28" s="198">
        <f t="shared" si="1"/>
        <v>1822.8478788150201</v>
      </c>
      <c r="G28" s="198">
        <f t="shared" si="2"/>
        <v>100201.92575233358</v>
      </c>
    </row>
    <row r="29" spans="1:13" x14ac:dyDescent="0.35">
      <c r="A29" s="197">
        <f t="shared" si="5"/>
        <v>46082</v>
      </c>
      <c r="B29" s="175">
        <v>15</v>
      </c>
      <c r="C29" s="164">
        <f t="shared" si="3"/>
        <v>100201.92575233358</v>
      </c>
      <c r="D29" s="198">
        <f t="shared" si="4"/>
        <v>292.25561677763966</v>
      </c>
      <c r="E29" s="198">
        <f t="shared" si="0"/>
        <v>1530.5922620373804</v>
      </c>
      <c r="F29" s="198">
        <f t="shared" si="1"/>
        <v>1822.8478788150201</v>
      </c>
      <c r="G29" s="198">
        <f t="shared" si="2"/>
        <v>98671.333490296209</v>
      </c>
    </row>
    <row r="30" spans="1:13" x14ac:dyDescent="0.35">
      <c r="A30" s="197">
        <f t="shared" si="5"/>
        <v>46113</v>
      </c>
      <c r="B30" s="175">
        <v>16</v>
      </c>
      <c r="C30" s="164">
        <f t="shared" si="3"/>
        <v>98671.333490296209</v>
      </c>
      <c r="D30" s="198">
        <f t="shared" si="4"/>
        <v>287.79138934669731</v>
      </c>
      <c r="E30" s="198">
        <f t="shared" si="0"/>
        <v>1535.0564894683225</v>
      </c>
      <c r="F30" s="198">
        <f t="shared" si="1"/>
        <v>1822.8478788150198</v>
      </c>
      <c r="G30" s="198">
        <f t="shared" si="2"/>
        <v>97136.277000827889</v>
      </c>
    </row>
    <row r="31" spans="1:13" x14ac:dyDescent="0.35">
      <c r="A31" s="197">
        <f t="shared" si="5"/>
        <v>46143</v>
      </c>
      <c r="B31" s="175">
        <v>17</v>
      </c>
      <c r="C31" s="164">
        <f t="shared" si="3"/>
        <v>97136.277000827889</v>
      </c>
      <c r="D31" s="198">
        <f t="shared" si="4"/>
        <v>283.31414125241474</v>
      </c>
      <c r="E31" s="198">
        <f t="shared" si="0"/>
        <v>1539.5337375626054</v>
      </c>
      <c r="F31" s="198">
        <f t="shared" si="1"/>
        <v>1822.8478788150201</v>
      </c>
      <c r="G31" s="198">
        <f t="shared" si="2"/>
        <v>95596.743263265278</v>
      </c>
    </row>
    <row r="32" spans="1:13" x14ac:dyDescent="0.35">
      <c r="A32" s="197">
        <f t="shared" si="5"/>
        <v>46174</v>
      </c>
      <c r="B32" s="175">
        <v>18</v>
      </c>
      <c r="C32" s="164">
        <f t="shared" si="3"/>
        <v>95596.743263265278</v>
      </c>
      <c r="D32" s="198">
        <f t="shared" si="4"/>
        <v>278.82383451785711</v>
      </c>
      <c r="E32" s="198">
        <f t="shared" si="0"/>
        <v>1544.0240442971631</v>
      </c>
      <c r="F32" s="198">
        <f t="shared" si="1"/>
        <v>1822.8478788150201</v>
      </c>
      <c r="G32" s="198">
        <f t="shared" si="2"/>
        <v>94052.719218968108</v>
      </c>
    </row>
    <row r="33" spans="1:7" x14ac:dyDescent="0.35">
      <c r="A33" s="197">
        <f t="shared" si="5"/>
        <v>46204</v>
      </c>
      <c r="B33" s="175">
        <v>19</v>
      </c>
      <c r="C33" s="164">
        <f t="shared" si="3"/>
        <v>94052.719218968108</v>
      </c>
      <c r="D33" s="198">
        <f t="shared" si="4"/>
        <v>274.3204310553237</v>
      </c>
      <c r="E33" s="198">
        <f t="shared" si="0"/>
        <v>1548.5274477596963</v>
      </c>
      <c r="F33" s="198">
        <f t="shared" si="1"/>
        <v>1822.8478788150201</v>
      </c>
      <c r="G33" s="198">
        <f t="shared" si="2"/>
        <v>92504.191771208411</v>
      </c>
    </row>
    <row r="34" spans="1:7" x14ac:dyDescent="0.35">
      <c r="A34" s="197">
        <f t="shared" si="5"/>
        <v>46235</v>
      </c>
      <c r="B34" s="175">
        <v>20</v>
      </c>
      <c r="C34" s="164">
        <f t="shared" si="3"/>
        <v>92504.191771208411</v>
      </c>
      <c r="D34" s="198">
        <f t="shared" si="4"/>
        <v>269.80389266602464</v>
      </c>
      <c r="E34" s="198">
        <f t="shared" si="0"/>
        <v>1553.0439861489954</v>
      </c>
      <c r="F34" s="198">
        <f t="shared" si="1"/>
        <v>1822.8478788150201</v>
      </c>
      <c r="G34" s="198">
        <f t="shared" si="2"/>
        <v>90951.147785059409</v>
      </c>
    </row>
    <row r="35" spans="1:7" x14ac:dyDescent="0.35">
      <c r="A35" s="197">
        <f t="shared" si="5"/>
        <v>46266</v>
      </c>
      <c r="B35" s="175">
        <v>21</v>
      </c>
      <c r="C35" s="164">
        <f t="shared" si="3"/>
        <v>90951.147785059409</v>
      </c>
      <c r="D35" s="198">
        <f t="shared" si="4"/>
        <v>265.27418103975668</v>
      </c>
      <c r="E35" s="198">
        <f t="shared" si="0"/>
        <v>1557.5736977752633</v>
      </c>
      <c r="F35" s="198">
        <f t="shared" si="1"/>
        <v>1822.8478788150201</v>
      </c>
      <c r="G35" s="198">
        <f t="shared" si="2"/>
        <v>89393.574087284142</v>
      </c>
    </row>
    <row r="36" spans="1:7" x14ac:dyDescent="0.35">
      <c r="A36" s="197">
        <f t="shared" si="5"/>
        <v>46296</v>
      </c>
      <c r="B36" s="175">
        <v>22</v>
      </c>
      <c r="C36" s="164">
        <f t="shared" si="3"/>
        <v>89393.574087284142</v>
      </c>
      <c r="D36" s="198">
        <f t="shared" si="4"/>
        <v>260.73125775457885</v>
      </c>
      <c r="E36" s="198">
        <f t="shared" si="0"/>
        <v>1562.116621060441</v>
      </c>
      <c r="F36" s="198">
        <f t="shared" si="1"/>
        <v>1822.8478788150198</v>
      </c>
      <c r="G36" s="198">
        <f t="shared" si="2"/>
        <v>87831.457466223699</v>
      </c>
    </row>
    <row r="37" spans="1:7" x14ac:dyDescent="0.35">
      <c r="A37" s="197">
        <f t="shared" si="5"/>
        <v>46327</v>
      </c>
      <c r="B37" s="175">
        <v>23</v>
      </c>
      <c r="C37" s="164">
        <f t="shared" si="3"/>
        <v>87831.457466223699</v>
      </c>
      <c r="D37" s="198">
        <f t="shared" si="4"/>
        <v>256.1750842764859</v>
      </c>
      <c r="E37" s="198">
        <f t="shared" si="0"/>
        <v>1566.6727945385339</v>
      </c>
      <c r="F37" s="198">
        <f t="shared" si="1"/>
        <v>1822.8478788150198</v>
      </c>
      <c r="G37" s="198">
        <f t="shared" si="2"/>
        <v>86264.784671685164</v>
      </c>
    </row>
    <row r="38" spans="1:7" x14ac:dyDescent="0.35">
      <c r="A38" s="197">
        <f t="shared" si="5"/>
        <v>46357</v>
      </c>
      <c r="B38" s="175">
        <v>24</v>
      </c>
      <c r="C38" s="164">
        <f t="shared" si="3"/>
        <v>86264.784671685164</v>
      </c>
      <c r="D38" s="198">
        <f t="shared" si="4"/>
        <v>251.60562195908187</v>
      </c>
      <c r="E38" s="198">
        <f t="shared" si="0"/>
        <v>1571.2422568559382</v>
      </c>
      <c r="F38" s="198">
        <f t="shared" si="1"/>
        <v>1822.8478788150201</v>
      </c>
      <c r="G38" s="198">
        <f t="shared" si="2"/>
        <v>84693.542414829222</v>
      </c>
    </row>
    <row r="39" spans="1:7" x14ac:dyDescent="0.35">
      <c r="A39" s="197">
        <f t="shared" si="5"/>
        <v>46388</v>
      </c>
      <c r="B39" s="175">
        <v>25</v>
      </c>
      <c r="C39" s="164">
        <f t="shared" si="3"/>
        <v>84693.542414829222</v>
      </c>
      <c r="D39" s="198">
        <f t="shared" si="4"/>
        <v>247.02283204325198</v>
      </c>
      <c r="E39" s="198">
        <f t="shared" si="0"/>
        <v>1575.825046771768</v>
      </c>
      <c r="F39" s="198">
        <f t="shared" si="1"/>
        <v>1822.8478788150201</v>
      </c>
      <c r="G39" s="198">
        <f t="shared" si="2"/>
        <v>83117.717368057449</v>
      </c>
    </row>
    <row r="40" spans="1:7" x14ac:dyDescent="0.35">
      <c r="A40" s="197">
        <f t="shared" si="5"/>
        <v>46419</v>
      </c>
      <c r="B40" s="175">
        <v>26</v>
      </c>
      <c r="C40" s="164">
        <f t="shared" si="3"/>
        <v>83117.717368057449</v>
      </c>
      <c r="D40" s="198">
        <f t="shared" si="4"/>
        <v>242.42667565683436</v>
      </c>
      <c r="E40" s="198">
        <f t="shared" si="0"/>
        <v>1580.4212031581856</v>
      </c>
      <c r="F40" s="198">
        <f t="shared" si="1"/>
        <v>1822.8478788150198</v>
      </c>
      <c r="G40" s="198">
        <f t="shared" si="2"/>
        <v>81537.296164899264</v>
      </c>
    </row>
    <row r="41" spans="1:7" x14ac:dyDescent="0.35">
      <c r="A41" s="197">
        <f t="shared" si="5"/>
        <v>46447</v>
      </c>
      <c r="B41" s="175">
        <v>27</v>
      </c>
      <c r="C41" s="164">
        <f t="shared" si="3"/>
        <v>81537.296164899264</v>
      </c>
      <c r="D41" s="198">
        <f t="shared" si="4"/>
        <v>237.81711381428966</v>
      </c>
      <c r="E41" s="198">
        <f t="shared" si="0"/>
        <v>1585.0307650007305</v>
      </c>
      <c r="F41" s="198">
        <f t="shared" si="1"/>
        <v>1822.8478788150201</v>
      </c>
      <c r="G41" s="198">
        <f t="shared" si="2"/>
        <v>79952.265399898533</v>
      </c>
    </row>
    <row r="42" spans="1:7" x14ac:dyDescent="0.35">
      <c r="A42" s="197">
        <f t="shared" si="5"/>
        <v>46478</v>
      </c>
      <c r="B42" s="175">
        <v>28</v>
      </c>
      <c r="C42" s="164">
        <f t="shared" si="3"/>
        <v>79952.265399898533</v>
      </c>
      <c r="D42" s="198">
        <f t="shared" si="4"/>
        <v>233.19410741637085</v>
      </c>
      <c r="E42" s="198">
        <f t="shared" si="0"/>
        <v>1589.6537713986493</v>
      </c>
      <c r="F42" s="198">
        <f t="shared" si="1"/>
        <v>1822.8478788150201</v>
      </c>
      <c r="G42" s="198">
        <f t="shared" si="2"/>
        <v>78362.611628499886</v>
      </c>
    </row>
    <row r="43" spans="1:7" x14ac:dyDescent="0.35">
      <c r="A43" s="197">
        <f t="shared" si="5"/>
        <v>46508</v>
      </c>
      <c r="B43" s="175">
        <v>29</v>
      </c>
      <c r="C43" s="164">
        <f t="shared" si="3"/>
        <v>78362.611628499886</v>
      </c>
      <c r="D43" s="198">
        <f t="shared" si="4"/>
        <v>228.55761724979146</v>
      </c>
      <c r="E43" s="198">
        <f t="shared" si="0"/>
        <v>1594.2902615652285</v>
      </c>
      <c r="F43" s="198">
        <f t="shared" si="1"/>
        <v>1822.8478788150201</v>
      </c>
      <c r="G43" s="198">
        <f t="shared" si="2"/>
        <v>76768.321366934659</v>
      </c>
    </row>
    <row r="44" spans="1:7" x14ac:dyDescent="0.35">
      <c r="A44" s="197">
        <f t="shared" si="5"/>
        <v>46539</v>
      </c>
      <c r="B44" s="175">
        <v>30</v>
      </c>
      <c r="C44" s="164">
        <f t="shared" si="3"/>
        <v>76768.321366934659</v>
      </c>
      <c r="D44" s="198">
        <f t="shared" si="4"/>
        <v>223.90760398689284</v>
      </c>
      <c r="E44" s="198">
        <f t="shared" si="0"/>
        <v>1598.940274828127</v>
      </c>
      <c r="F44" s="198">
        <f t="shared" si="1"/>
        <v>1822.8478788150198</v>
      </c>
      <c r="G44" s="198">
        <f t="shared" si="2"/>
        <v>75169.381092106531</v>
      </c>
    </row>
    <row r="45" spans="1:7" x14ac:dyDescent="0.35">
      <c r="A45" s="197">
        <f t="shared" si="5"/>
        <v>46569</v>
      </c>
      <c r="B45" s="175">
        <v>31</v>
      </c>
      <c r="C45" s="164">
        <f t="shared" si="3"/>
        <v>75169.381092106531</v>
      </c>
      <c r="D45" s="198">
        <f t="shared" si="4"/>
        <v>219.24402818531081</v>
      </c>
      <c r="E45" s="198">
        <f t="shared" si="0"/>
        <v>1603.6038506297091</v>
      </c>
      <c r="F45" s="198">
        <f t="shared" si="1"/>
        <v>1822.8478788150198</v>
      </c>
      <c r="G45" s="198">
        <f t="shared" si="2"/>
        <v>73565.777241476826</v>
      </c>
    </row>
    <row r="46" spans="1:7" x14ac:dyDescent="0.35">
      <c r="A46" s="197">
        <f t="shared" si="5"/>
        <v>46600</v>
      </c>
      <c r="B46" s="175">
        <v>32</v>
      </c>
      <c r="C46" s="164">
        <f t="shared" si="3"/>
        <v>73565.777241476826</v>
      </c>
      <c r="D46" s="198">
        <f t="shared" si="4"/>
        <v>214.56685028764088</v>
      </c>
      <c r="E46" s="198">
        <f t="shared" si="0"/>
        <v>1608.2810285273788</v>
      </c>
      <c r="F46" s="198">
        <f t="shared" si="1"/>
        <v>1822.8478788150196</v>
      </c>
      <c r="G46" s="198">
        <f t="shared" si="2"/>
        <v>71957.496212949452</v>
      </c>
    </row>
    <row r="47" spans="1:7" x14ac:dyDescent="0.35">
      <c r="A47" s="197">
        <f t="shared" si="5"/>
        <v>46631</v>
      </c>
      <c r="B47" s="175">
        <v>33</v>
      </c>
      <c r="C47" s="164">
        <f t="shared" si="3"/>
        <v>71957.496212949452</v>
      </c>
      <c r="D47" s="198">
        <f t="shared" si="4"/>
        <v>209.87603062110267</v>
      </c>
      <c r="E47" s="198">
        <f t="shared" si="0"/>
        <v>1612.9718481939171</v>
      </c>
      <c r="F47" s="198">
        <f t="shared" si="1"/>
        <v>1822.8478788150198</v>
      </c>
      <c r="G47" s="198">
        <f t="shared" si="2"/>
        <v>70344.524364755533</v>
      </c>
    </row>
    <row r="48" spans="1:7" x14ac:dyDescent="0.35">
      <c r="A48" s="197">
        <f t="shared" si="5"/>
        <v>46661</v>
      </c>
      <c r="B48" s="175">
        <v>34</v>
      </c>
      <c r="C48" s="164">
        <f t="shared" si="3"/>
        <v>70344.524364755533</v>
      </c>
      <c r="D48" s="198">
        <f t="shared" si="4"/>
        <v>205.17152939720373</v>
      </c>
      <c r="E48" s="198">
        <f t="shared" si="0"/>
        <v>1617.6763494178165</v>
      </c>
      <c r="F48" s="198">
        <f t="shared" si="1"/>
        <v>1822.8478788150203</v>
      </c>
      <c r="G48" s="198">
        <f t="shared" si="2"/>
        <v>68726.848015337717</v>
      </c>
    </row>
    <row r="49" spans="1:7" x14ac:dyDescent="0.35">
      <c r="A49" s="197">
        <f t="shared" si="5"/>
        <v>46692</v>
      </c>
      <c r="B49" s="175">
        <v>35</v>
      </c>
      <c r="C49" s="164">
        <f t="shared" si="3"/>
        <v>68726.848015337717</v>
      </c>
      <c r="D49" s="198">
        <f t="shared" si="4"/>
        <v>200.45330671140178</v>
      </c>
      <c r="E49" s="198">
        <f t="shared" si="0"/>
        <v>1622.3945721036182</v>
      </c>
      <c r="F49" s="198">
        <f t="shared" si="1"/>
        <v>1822.8478788150201</v>
      </c>
      <c r="G49" s="198">
        <f t="shared" si="2"/>
        <v>67104.453443234102</v>
      </c>
    </row>
    <row r="50" spans="1:7" x14ac:dyDescent="0.35">
      <c r="A50" s="197">
        <f t="shared" si="5"/>
        <v>46722</v>
      </c>
      <c r="B50" s="175">
        <v>36</v>
      </c>
      <c r="C50" s="164">
        <f t="shared" si="3"/>
        <v>67104.453443234102</v>
      </c>
      <c r="D50" s="198">
        <f t="shared" si="4"/>
        <v>195.72132254276619</v>
      </c>
      <c r="E50" s="198">
        <f t="shared" si="0"/>
        <v>1627.1265562722538</v>
      </c>
      <c r="F50" s="198">
        <f t="shared" si="1"/>
        <v>1822.8478788150201</v>
      </c>
      <c r="G50" s="198">
        <f t="shared" si="2"/>
        <v>65477.326886961848</v>
      </c>
    </row>
    <row r="51" spans="1:7" x14ac:dyDescent="0.35">
      <c r="A51" s="197">
        <f t="shared" si="5"/>
        <v>46753</v>
      </c>
      <c r="B51" s="175">
        <v>37</v>
      </c>
      <c r="C51" s="164">
        <f t="shared" si="3"/>
        <v>65477.326886961848</v>
      </c>
      <c r="D51" s="198">
        <f t="shared" si="4"/>
        <v>190.97553675363881</v>
      </c>
      <c r="E51" s="198">
        <f t="shared" si="0"/>
        <v>1631.8723420613812</v>
      </c>
      <c r="F51" s="198">
        <f t="shared" si="1"/>
        <v>1822.8478788150201</v>
      </c>
      <c r="G51" s="198">
        <f t="shared" si="2"/>
        <v>63845.454544900465</v>
      </c>
    </row>
    <row r="52" spans="1:7" x14ac:dyDescent="0.35">
      <c r="A52" s="197">
        <f t="shared" si="5"/>
        <v>46784</v>
      </c>
      <c r="B52" s="175">
        <v>38</v>
      </c>
      <c r="C52" s="164">
        <f t="shared" si="3"/>
        <v>63845.454544900465</v>
      </c>
      <c r="D52" s="198">
        <f t="shared" si="4"/>
        <v>186.21590908929309</v>
      </c>
      <c r="E52" s="198">
        <f t="shared" si="0"/>
        <v>1636.631969725727</v>
      </c>
      <c r="F52" s="198">
        <f t="shared" si="1"/>
        <v>1822.8478788150201</v>
      </c>
      <c r="G52" s="198">
        <f t="shared" si="2"/>
        <v>62208.822575174738</v>
      </c>
    </row>
    <row r="53" spans="1:7" x14ac:dyDescent="0.35">
      <c r="A53" s="197">
        <f t="shared" si="5"/>
        <v>46813</v>
      </c>
      <c r="B53" s="175">
        <v>39</v>
      </c>
      <c r="C53" s="164">
        <f t="shared" si="3"/>
        <v>62208.822575174738</v>
      </c>
      <c r="D53" s="198">
        <f t="shared" si="4"/>
        <v>181.44239917759305</v>
      </c>
      <c r="E53" s="198">
        <f t="shared" si="0"/>
        <v>1641.4054796374269</v>
      </c>
      <c r="F53" s="198">
        <f t="shared" si="1"/>
        <v>1822.8478788150198</v>
      </c>
      <c r="G53" s="198">
        <f t="shared" si="2"/>
        <v>60567.417095537312</v>
      </c>
    </row>
    <row r="54" spans="1:7" x14ac:dyDescent="0.35">
      <c r="A54" s="197">
        <f t="shared" si="5"/>
        <v>46844</v>
      </c>
      <c r="B54" s="175">
        <v>40</v>
      </c>
      <c r="C54" s="164">
        <f t="shared" si="3"/>
        <v>60567.417095537312</v>
      </c>
      <c r="D54" s="198">
        <f t="shared" si="4"/>
        <v>176.65496652865056</v>
      </c>
      <c r="E54" s="198">
        <f t="shared" si="0"/>
        <v>1646.1929122863694</v>
      </c>
      <c r="F54" s="198">
        <f t="shared" si="1"/>
        <v>1822.8478788150201</v>
      </c>
      <c r="G54" s="198">
        <f t="shared" si="2"/>
        <v>58921.224183250946</v>
      </c>
    </row>
    <row r="55" spans="1:7" x14ac:dyDescent="0.35">
      <c r="A55" s="197">
        <f t="shared" si="5"/>
        <v>46874</v>
      </c>
      <c r="B55" s="175">
        <v>41</v>
      </c>
      <c r="C55" s="164">
        <f t="shared" si="3"/>
        <v>58921.224183250946</v>
      </c>
      <c r="D55" s="198">
        <f t="shared" si="4"/>
        <v>171.85357053448197</v>
      </c>
      <c r="E55" s="198">
        <f t="shared" si="0"/>
        <v>1650.994308280538</v>
      </c>
      <c r="F55" s="198">
        <f t="shared" si="1"/>
        <v>1822.8478788150201</v>
      </c>
      <c r="G55" s="198">
        <f t="shared" si="2"/>
        <v>57270.229874970406</v>
      </c>
    </row>
    <row r="56" spans="1:7" x14ac:dyDescent="0.35">
      <c r="A56" s="197">
        <f t="shared" si="5"/>
        <v>46905</v>
      </c>
      <c r="B56" s="175">
        <v>42</v>
      </c>
      <c r="C56" s="164">
        <f t="shared" si="3"/>
        <v>57270.229874970406</v>
      </c>
      <c r="D56" s="198">
        <f t="shared" si="4"/>
        <v>167.03817046866376</v>
      </c>
      <c r="E56" s="198">
        <f t="shared" si="0"/>
        <v>1655.8097083463563</v>
      </c>
      <c r="F56" s="198">
        <f t="shared" si="1"/>
        <v>1822.8478788150201</v>
      </c>
      <c r="G56" s="198">
        <f t="shared" si="2"/>
        <v>55614.420166624048</v>
      </c>
    </row>
    <row r="57" spans="1:7" x14ac:dyDescent="0.35">
      <c r="A57" s="197">
        <f t="shared" si="5"/>
        <v>46935</v>
      </c>
      <c r="B57" s="175">
        <v>43</v>
      </c>
      <c r="C57" s="164">
        <f t="shared" si="3"/>
        <v>55614.420166624048</v>
      </c>
      <c r="D57" s="198">
        <f t="shared" si="4"/>
        <v>162.20872548598692</v>
      </c>
      <c r="E57" s="198">
        <f t="shared" si="0"/>
        <v>1660.6391533290332</v>
      </c>
      <c r="F57" s="198">
        <f t="shared" si="1"/>
        <v>1822.8478788150201</v>
      </c>
      <c r="G57" s="198">
        <f t="shared" si="2"/>
        <v>53953.781013295018</v>
      </c>
    </row>
    <row r="58" spans="1:7" x14ac:dyDescent="0.35">
      <c r="A58" s="197">
        <f t="shared" si="5"/>
        <v>46966</v>
      </c>
      <c r="B58" s="175">
        <v>44</v>
      </c>
      <c r="C58" s="164">
        <f t="shared" si="3"/>
        <v>53953.781013295018</v>
      </c>
      <c r="D58" s="198">
        <f t="shared" si="4"/>
        <v>157.36519462211055</v>
      </c>
      <c r="E58" s="198">
        <f t="shared" si="0"/>
        <v>1665.4826841929093</v>
      </c>
      <c r="F58" s="198">
        <f t="shared" si="1"/>
        <v>1822.8478788150198</v>
      </c>
      <c r="G58" s="198">
        <f t="shared" si="2"/>
        <v>52288.298329102108</v>
      </c>
    </row>
    <row r="59" spans="1:7" x14ac:dyDescent="0.35">
      <c r="A59" s="197">
        <f t="shared" si="5"/>
        <v>46997</v>
      </c>
      <c r="B59" s="175">
        <v>45</v>
      </c>
      <c r="C59" s="164">
        <f t="shared" si="3"/>
        <v>52288.298329102108</v>
      </c>
      <c r="D59" s="198">
        <f t="shared" si="4"/>
        <v>152.50753679321454</v>
      </c>
      <c r="E59" s="198">
        <f t="shared" si="0"/>
        <v>1670.3403420218053</v>
      </c>
      <c r="F59" s="198">
        <f t="shared" si="1"/>
        <v>1822.8478788150198</v>
      </c>
      <c r="G59" s="198">
        <f t="shared" si="2"/>
        <v>50617.957987080306</v>
      </c>
    </row>
    <row r="60" spans="1:7" x14ac:dyDescent="0.35">
      <c r="A60" s="197">
        <f t="shared" si="5"/>
        <v>47027</v>
      </c>
      <c r="B60" s="175">
        <v>46</v>
      </c>
      <c r="C60" s="164">
        <f t="shared" si="3"/>
        <v>50617.957987080306</v>
      </c>
      <c r="D60" s="198">
        <f t="shared" si="4"/>
        <v>147.63571079565097</v>
      </c>
      <c r="E60" s="198">
        <f t="shared" si="0"/>
        <v>1675.2121680193691</v>
      </c>
      <c r="F60" s="198">
        <f t="shared" si="1"/>
        <v>1822.8478788150201</v>
      </c>
      <c r="G60" s="198">
        <f t="shared" si="2"/>
        <v>48942.74581906094</v>
      </c>
    </row>
    <row r="61" spans="1:7" x14ac:dyDescent="0.35">
      <c r="A61" s="197">
        <f t="shared" si="5"/>
        <v>47058</v>
      </c>
      <c r="B61" s="175">
        <v>47</v>
      </c>
      <c r="C61" s="164">
        <f t="shared" si="3"/>
        <v>48942.74581906094</v>
      </c>
      <c r="D61" s="198">
        <f t="shared" si="4"/>
        <v>142.74967530559445</v>
      </c>
      <c r="E61" s="198">
        <f t="shared" si="0"/>
        <v>1680.0982035094255</v>
      </c>
      <c r="F61" s="198">
        <f t="shared" si="1"/>
        <v>1822.8478788150201</v>
      </c>
      <c r="G61" s="198">
        <f t="shared" si="2"/>
        <v>47262.647615551512</v>
      </c>
    </row>
    <row r="62" spans="1:7" x14ac:dyDescent="0.35">
      <c r="A62" s="197">
        <f t="shared" si="5"/>
        <v>47088</v>
      </c>
      <c r="B62" s="175">
        <v>48</v>
      </c>
      <c r="C62" s="164">
        <f t="shared" si="3"/>
        <v>47262.647615551512</v>
      </c>
      <c r="D62" s="198">
        <f t="shared" si="4"/>
        <v>137.84938887869197</v>
      </c>
      <c r="E62" s="198">
        <f t="shared" si="0"/>
        <v>1684.998489936328</v>
      </c>
      <c r="F62" s="198">
        <f t="shared" si="1"/>
        <v>1822.8478788150201</v>
      </c>
      <c r="G62" s="198">
        <f t="shared" si="2"/>
        <v>45577.649125615186</v>
      </c>
    </row>
    <row r="63" spans="1:7" x14ac:dyDescent="0.35">
      <c r="A63" s="197">
        <f t="shared" si="5"/>
        <v>47119</v>
      </c>
      <c r="B63" s="175">
        <v>49</v>
      </c>
      <c r="C63" s="164">
        <f t="shared" si="3"/>
        <v>45577.649125615186</v>
      </c>
      <c r="D63" s="198">
        <f t="shared" si="4"/>
        <v>132.93480994971102</v>
      </c>
      <c r="E63" s="198">
        <f t="shared" si="0"/>
        <v>1689.913068865309</v>
      </c>
      <c r="F63" s="198">
        <f t="shared" si="1"/>
        <v>1822.8478788150201</v>
      </c>
      <c r="G63" s="198">
        <f t="shared" si="2"/>
        <v>43887.736056749876</v>
      </c>
    </row>
    <row r="64" spans="1:7" x14ac:dyDescent="0.35">
      <c r="A64" s="197">
        <f t="shared" si="5"/>
        <v>47150</v>
      </c>
      <c r="B64" s="175">
        <v>50</v>
      </c>
      <c r="C64" s="164">
        <f t="shared" si="3"/>
        <v>43887.736056749876</v>
      </c>
      <c r="D64" s="198">
        <f t="shared" si="4"/>
        <v>128.0058968321872</v>
      </c>
      <c r="E64" s="198">
        <f t="shared" si="0"/>
        <v>1694.8419819828325</v>
      </c>
      <c r="F64" s="198">
        <f t="shared" si="1"/>
        <v>1822.8478788150196</v>
      </c>
      <c r="G64" s="198">
        <f t="shared" si="2"/>
        <v>42192.894074767042</v>
      </c>
    </row>
    <row r="65" spans="1:7" x14ac:dyDescent="0.35">
      <c r="A65" s="197">
        <f t="shared" si="5"/>
        <v>47178</v>
      </c>
      <c r="B65" s="175">
        <v>51</v>
      </c>
      <c r="C65" s="164">
        <f t="shared" si="3"/>
        <v>42192.894074767042</v>
      </c>
      <c r="D65" s="198">
        <f t="shared" si="4"/>
        <v>123.06260771807059</v>
      </c>
      <c r="E65" s="198">
        <f t="shared" si="0"/>
        <v>1699.7852710969491</v>
      </c>
      <c r="F65" s="198">
        <f t="shared" si="1"/>
        <v>1822.8478788150198</v>
      </c>
      <c r="G65" s="198">
        <f t="shared" si="2"/>
        <v>40493.108803670097</v>
      </c>
    </row>
    <row r="66" spans="1:7" x14ac:dyDescent="0.35">
      <c r="A66" s="197">
        <f t="shared" si="5"/>
        <v>47209</v>
      </c>
      <c r="B66" s="175">
        <v>52</v>
      </c>
      <c r="C66" s="164">
        <f t="shared" si="3"/>
        <v>40493.108803670097</v>
      </c>
      <c r="D66" s="198">
        <f t="shared" si="4"/>
        <v>118.10490067737119</v>
      </c>
      <c r="E66" s="198">
        <f t="shared" si="0"/>
        <v>1704.7429781376491</v>
      </c>
      <c r="F66" s="198">
        <f t="shared" si="1"/>
        <v>1822.8478788150203</v>
      </c>
      <c r="G66" s="198">
        <f t="shared" si="2"/>
        <v>38788.365825532448</v>
      </c>
    </row>
    <row r="67" spans="1:7" x14ac:dyDescent="0.35">
      <c r="A67" s="197">
        <f t="shared" si="5"/>
        <v>47239</v>
      </c>
      <c r="B67" s="175">
        <v>53</v>
      </c>
      <c r="C67" s="164">
        <f t="shared" si="3"/>
        <v>38788.365825532448</v>
      </c>
      <c r="D67" s="198">
        <f t="shared" si="4"/>
        <v>113.13273365780302</v>
      </c>
      <c r="E67" s="198">
        <f t="shared" si="0"/>
        <v>1709.715145157217</v>
      </c>
      <c r="F67" s="198">
        <f t="shared" si="1"/>
        <v>1822.8478788150201</v>
      </c>
      <c r="G67" s="198">
        <f t="shared" si="2"/>
        <v>37078.650680375235</v>
      </c>
    </row>
    <row r="68" spans="1:7" x14ac:dyDescent="0.35">
      <c r="A68" s="197">
        <f t="shared" si="5"/>
        <v>47270</v>
      </c>
      <c r="B68" s="175">
        <v>54</v>
      </c>
      <c r="C68" s="164">
        <f t="shared" si="3"/>
        <v>37078.650680375235</v>
      </c>
      <c r="D68" s="198">
        <f t="shared" si="4"/>
        <v>108.1460644844278</v>
      </c>
      <c r="E68" s="198">
        <f t="shared" si="0"/>
        <v>1714.701814330592</v>
      </c>
      <c r="F68" s="198">
        <f t="shared" si="1"/>
        <v>1822.8478788150198</v>
      </c>
      <c r="G68" s="198">
        <f t="shared" si="2"/>
        <v>35363.948866044644</v>
      </c>
    </row>
    <row r="69" spans="1:7" x14ac:dyDescent="0.35">
      <c r="A69" s="197">
        <f t="shared" si="5"/>
        <v>47300</v>
      </c>
      <c r="B69" s="175">
        <v>55</v>
      </c>
      <c r="C69" s="164">
        <f t="shared" si="3"/>
        <v>35363.948866044644</v>
      </c>
      <c r="D69" s="198">
        <f t="shared" si="4"/>
        <v>103.14485085929691</v>
      </c>
      <c r="E69" s="198">
        <f t="shared" si="0"/>
        <v>1719.703027955723</v>
      </c>
      <c r="F69" s="198">
        <f t="shared" si="1"/>
        <v>1822.8478788150198</v>
      </c>
      <c r="G69" s="198">
        <f t="shared" si="2"/>
        <v>33644.245838088922</v>
      </c>
    </row>
    <row r="70" spans="1:7" x14ac:dyDescent="0.35">
      <c r="A70" s="197">
        <f t="shared" si="5"/>
        <v>47331</v>
      </c>
      <c r="B70" s="175">
        <v>56</v>
      </c>
      <c r="C70" s="164">
        <f t="shared" si="3"/>
        <v>33644.245838088922</v>
      </c>
      <c r="D70" s="198">
        <f t="shared" si="4"/>
        <v>98.129050361092709</v>
      </c>
      <c r="E70" s="198">
        <f t="shared" si="0"/>
        <v>1724.7188284539272</v>
      </c>
      <c r="F70" s="198">
        <f t="shared" si="1"/>
        <v>1822.8478788150201</v>
      </c>
      <c r="G70" s="198">
        <f t="shared" si="2"/>
        <v>31919.527009634996</v>
      </c>
    </row>
    <row r="71" spans="1:7" x14ac:dyDescent="0.35">
      <c r="A71" s="197">
        <f t="shared" si="5"/>
        <v>47362</v>
      </c>
      <c r="B71" s="175">
        <v>57</v>
      </c>
      <c r="C71" s="164">
        <f t="shared" si="3"/>
        <v>31919.527009634996</v>
      </c>
      <c r="D71" s="198">
        <f t="shared" si="4"/>
        <v>93.09862044476877</v>
      </c>
      <c r="E71" s="198">
        <f t="shared" si="0"/>
        <v>1729.7492583702513</v>
      </c>
      <c r="F71" s="198">
        <f t="shared" si="1"/>
        <v>1822.8478788150201</v>
      </c>
      <c r="G71" s="198">
        <f t="shared" si="2"/>
        <v>30189.777751264744</v>
      </c>
    </row>
    <row r="72" spans="1:7" x14ac:dyDescent="0.35">
      <c r="A72" s="197">
        <f t="shared" si="5"/>
        <v>47392</v>
      </c>
      <c r="B72" s="175">
        <v>58</v>
      </c>
      <c r="C72" s="164">
        <f t="shared" si="3"/>
        <v>30189.777751264744</v>
      </c>
      <c r="D72" s="198">
        <f t="shared" si="4"/>
        <v>88.053518441188857</v>
      </c>
      <c r="E72" s="198">
        <f t="shared" si="0"/>
        <v>1734.7943603738311</v>
      </c>
      <c r="F72" s="198">
        <f t="shared" si="1"/>
        <v>1822.8478788150198</v>
      </c>
      <c r="G72" s="198">
        <f t="shared" si="2"/>
        <v>28454.983390890913</v>
      </c>
    </row>
    <row r="73" spans="1:7" x14ac:dyDescent="0.35">
      <c r="A73" s="197">
        <f t="shared" si="5"/>
        <v>47423</v>
      </c>
      <c r="B73" s="175">
        <v>59</v>
      </c>
      <c r="C73" s="164">
        <f t="shared" si="3"/>
        <v>28454.983390890913</v>
      </c>
      <c r="D73" s="198">
        <f t="shared" si="4"/>
        <v>82.993701556765174</v>
      </c>
      <c r="E73" s="198">
        <f t="shared" si="0"/>
        <v>1739.8541772582548</v>
      </c>
      <c r="F73" s="198">
        <f t="shared" si="1"/>
        <v>1822.8478788150201</v>
      </c>
      <c r="G73" s="198">
        <f t="shared" si="2"/>
        <v>26715.129213632659</v>
      </c>
    </row>
    <row r="74" spans="1:7" x14ac:dyDescent="0.35">
      <c r="A74" s="197">
        <f t="shared" si="5"/>
        <v>47453</v>
      </c>
      <c r="B74" s="175">
        <v>60</v>
      </c>
      <c r="C74" s="164">
        <f t="shared" si="3"/>
        <v>26715.129213632659</v>
      </c>
      <c r="D74" s="198">
        <f t="shared" si="4"/>
        <v>77.919126873095266</v>
      </c>
      <c r="E74" s="198">
        <f t="shared" si="0"/>
        <v>1744.9287519419247</v>
      </c>
      <c r="F74" s="198">
        <f t="shared" si="1"/>
        <v>1822.8478788150201</v>
      </c>
      <c r="G74" s="198">
        <f t="shared" si="2"/>
        <v>24970.200461690736</v>
      </c>
    </row>
    <row r="75" spans="1:7" x14ac:dyDescent="0.35">
      <c r="A75" s="197">
        <f t="shared" si="5"/>
        <v>47484</v>
      </c>
      <c r="B75" s="175">
        <v>61</v>
      </c>
      <c r="C75" s="164">
        <f t="shared" si="3"/>
        <v>24970.200461690736</v>
      </c>
      <c r="D75" s="198">
        <f t="shared" si="4"/>
        <v>72.829751346597988</v>
      </c>
      <c r="E75" s="198">
        <f t="shared" si="0"/>
        <v>1750.0181274684219</v>
      </c>
      <c r="F75" s="198">
        <f t="shared" si="1"/>
        <v>1822.8478788150198</v>
      </c>
      <c r="G75" s="198">
        <f t="shared" si="2"/>
        <v>23220.182334222314</v>
      </c>
    </row>
    <row r="76" spans="1:7" x14ac:dyDescent="0.35">
      <c r="A76" s="197">
        <f t="shared" si="5"/>
        <v>47515</v>
      </c>
      <c r="B76" s="175">
        <v>62</v>
      </c>
      <c r="C76" s="164">
        <f t="shared" si="3"/>
        <v>23220.182334222314</v>
      </c>
      <c r="D76" s="198">
        <f t="shared" si="4"/>
        <v>67.725531808148418</v>
      </c>
      <c r="E76" s="198">
        <f t="shared" si="0"/>
        <v>1755.1223470068715</v>
      </c>
      <c r="F76" s="198">
        <f t="shared" si="1"/>
        <v>1822.8478788150198</v>
      </c>
      <c r="G76" s="198">
        <f t="shared" si="2"/>
        <v>21465.059987215442</v>
      </c>
    </row>
    <row r="77" spans="1:7" x14ac:dyDescent="0.35">
      <c r="A77" s="197">
        <f t="shared" si="5"/>
        <v>47543</v>
      </c>
      <c r="B77" s="175">
        <v>63</v>
      </c>
      <c r="C77" s="164">
        <f t="shared" si="3"/>
        <v>21465.059987215442</v>
      </c>
      <c r="D77" s="198">
        <f t="shared" si="4"/>
        <v>62.606424962711721</v>
      </c>
      <c r="E77" s="198">
        <f t="shared" si="0"/>
        <v>1760.2414538523083</v>
      </c>
      <c r="F77" s="198">
        <f t="shared" si="1"/>
        <v>1822.8478788150201</v>
      </c>
      <c r="G77" s="198">
        <f t="shared" si="2"/>
        <v>19704.818533363134</v>
      </c>
    </row>
    <row r="78" spans="1:7" x14ac:dyDescent="0.35">
      <c r="A78" s="197">
        <f t="shared" si="5"/>
        <v>47574</v>
      </c>
      <c r="B78" s="175">
        <v>64</v>
      </c>
      <c r="C78" s="164">
        <f t="shared" si="3"/>
        <v>19704.818533363134</v>
      </c>
      <c r="D78" s="198">
        <f t="shared" si="4"/>
        <v>57.472387388975818</v>
      </c>
      <c r="E78" s="198">
        <f t="shared" si="0"/>
        <v>1765.3754914260439</v>
      </c>
      <c r="F78" s="198">
        <f t="shared" si="1"/>
        <v>1822.8478788150198</v>
      </c>
      <c r="G78" s="198">
        <f t="shared" si="2"/>
        <v>17939.443041937091</v>
      </c>
    </row>
    <row r="79" spans="1:7" x14ac:dyDescent="0.35">
      <c r="A79" s="197">
        <f t="shared" si="5"/>
        <v>47604</v>
      </c>
      <c r="B79" s="175">
        <v>65</v>
      </c>
      <c r="C79" s="164">
        <f t="shared" si="3"/>
        <v>17939.443041937091</v>
      </c>
      <c r="D79" s="198">
        <f t="shared" si="4"/>
        <v>52.323375538983193</v>
      </c>
      <c r="E79" s="198">
        <f t="shared" si="0"/>
        <v>1770.5245032760367</v>
      </c>
      <c r="F79" s="198">
        <f t="shared" si="1"/>
        <v>1822.8478788150198</v>
      </c>
      <c r="G79" s="198">
        <f t="shared" si="2"/>
        <v>16168.918538661055</v>
      </c>
    </row>
    <row r="80" spans="1:7" x14ac:dyDescent="0.35">
      <c r="A80" s="197">
        <f t="shared" si="5"/>
        <v>47635</v>
      </c>
      <c r="B80" s="175">
        <v>66</v>
      </c>
      <c r="C80" s="164">
        <f t="shared" si="3"/>
        <v>16168.918538661055</v>
      </c>
      <c r="D80" s="198">
        <f t="shared" si="4"/>
        <v>47.159345737761413</v>
      </c>
      <c r="E80" s="198">
        <f t="shared" ref="E80:E88" si="6">PPMT($E$11/12,B80,$E$7,-$E$8,$E$9,0)</f>
        <v>1775.6885330772584</v>
      </c>
      <c r="F80" s="198">
        <f t="shared" ref="F80:F88" si="7">D80+E80</f>
        <v>1822.8478788150198</v>
      </c>
      <c r="G80" s="198">
        <f t="shared" ref="G80:G88" si="8">C80-E80</f>
        <v>14393.230005583797</v>
      </c>
    </row>
    <row r="81" spans="1:7" x14ac:dyDescent="0.35">
      <c r="A81" s="197">
        <f t="shared" si="5"/>
        <v>47665</v>
      </c>
      <c r="B81" s="175">
        <v>67</v>
      </c>
      <c r="C81" s="164">
        <f t="shared" ref="C81:C88" si="9">G80</f>
        <v>14393.230005583797</v>
      </c>
      <c r="D81" s="198">
        <f t="shared" ref="D81:D88" si="10">IPMT($E$11/12,B81,$E$7,-$E$8,$E$9,0)</f>
        <v>41.980254182952741</v>
      </c>
      <c r="E81" s="198">
        <f t="shared" si="6"/>
        <v>1780.867624632067</v>
      </c>
      <c r="F81" s="198">
        <f t="shared" si="7"/>
        <v>1822.8478788150196</v>
      </c>
      <c r="G81" s="198">
        <f t="shared" si="8"/>
        <v>12612.36238095173</v>
      </c>
    </row>
    <row r="82" spans="1:7" x14ac:dyDescent="0.35">
      <c r="A82" s="197">
        <f t="shared" ref="A82:A87" si="11">EDATE(A81,1)</f>
        <v>47696</v>
      </c>
      <c r="B82" s="175">
        <v>68</v>
      </c>
      <c r="C82" s="164">
        <f t="shared" si="9"/>
        <v>12612.36238095173</v>
      </c>
      <c r="D82" s="198">
        <f t="shared" si="10"/>
        <v>36.786056944442556</v>
      </c>
      <c r="E82" s="198">
        <f t="shared" si="6"/>
        <v>1786.0618218705772</v>
      </c>
      <c r="F82" s="198">
        <f t="shared" si="7"/>
        <v>1822.8478788150198</v>
      </c>
      <c r="G82" s="198">
        <f t="shared" si="8"/>
        <v>10826.300559081154</v>
      </c>
    </row>
    <row r="83" spans="1:7" x14ac:dyDescent="0.35">
      <c r="A83" s="197">
        <f t="shared" si="11"/>
        <v>47727</v>
      </c>
      <c r="B83" s="175">
        <v>69</v>
      </c>
      <c r="C83" s="164">
        <f t="shared" si="9"/>
        <v>10826.300559081154</v>
      </c>
      <c r="D83" s="198">
        <f t="shared" si="10"/>
        <v>31.576709963986698</v>
      </c>
      <c r="E83" s="198">
        <f t="shared" si="6"/>
        <v>1791.2711688510333</v>
      </c>
      <c r="F83" s="198">
        <f t="shared" si="7"/>
        <v>1822.8478788150201</v>
      </c>
      <c r="G83" s="198">
        <f t="shared" si="8"/>
        <v>9035.02939023012</v>
      </c>
    </row>
    <row r="84" spans="1:7" x14ac:dyDescent="0.35">
      <c r="A84" s="197">
        <f t="shared" si="11"/>
        <v>47757</v>
      </c>
      <c r="B84" s="175">
        <v>70</v>
      </c>
      <c r="C84" s="164">
        <f t="shared" si="9"/>
        <v>9035.02939023012</v>
      </c>
      <c r="D84" s="198">
        <f t="shared" si="10"/>
        <v>26.352169054837844</v>
      </c>
      <c r="E84" s="198">
        <f t="shared" si="6"/>
        <v>1796.4957097601819</v>
      </c>
      <c r="F84" s="198">
        <f t="shared" si="7"/>
        <v>1822.8478788150196</v>
      </c>
      <c r="G84" s="198">
        <f t="shared" si="8"/>
        <v>7238.5336804699382</v>
      </c>
    </row>
    <row r="85" spans="1:7" x14ac:dyDescent="0.35">
      <c r="A85" s="197">
        <f t="shared" si="11"/>
        <v>47788</v>
      </c>
      <c r="B85" s="175">
        <v>71</v>
      </c>
      <c r="C85" s="164">
        <f t="shared" si="9"/>
        <v>7238.5336804699382</v>
      </c>
      <c r="D85" s="198">
        <f t="shared" si="10"/>
        <v>21.112389901370648</v>
      </c>
      <c r="E85" s="198">
        <f t="shared" si="6"/>
        <v>1801.7354889136493</v>
      </c>
      <c r="F85" s="198">
        <f t="shared" si="7"/>
        <v>1822.8478788150201</v>
      </c>
      <c r="G85" s="198">
        <f t="shared" si="8"/>
        <v>5436.7981915562887</v>
      </c>
    </row>
    <row r="86" spans="1:7" x14ac:dyDescent="0.35">
      <c r="A86" s="197">
        <f t="shared" si="11"/>
        <v>47818</v>
      </c>
      <c r="B86" s="175">
        <v>72</v>
      </c>
      <c r="C86" s="164">
        <f t="shared" si="9"/>
        <v>5436.7981915562887</v>
      </c>
      <c r="D86" s="198">
        <f t="shared" si="10"/>
        <v>15.857328058705839</v>
      </c>
      <c r="E86" s="198">
        <f t="shared" si="6"/>
        <v>1806.9905507563142</v>
      </c>
      <c r="F86" s="198">
        <f t="shared" si="7"/>
        <v>1822.8478788150201</v>
      </c>
      <c r="G86" s="198">
        <f t="shared" si="8"/>
        <v>3629.8076407999743</v>
      </c>
    </row>
    <row r="87" spans="1:7" x14ac:dyDescent="0.35">
      <c r="A87" s="197">
        <f t="shared" si="11"/>
        <v>47849</v>
      </c>
      <c r="B87" s="175">
        <v>73</v>
      </c>
      <c r="C87" s="164">
        <f t="shared" si="9"/>
        <v>3629.8076407999743</v>
      </c>
      <c r="D87" s="198">
        <f t="shared" si="10"/>
        <v>10.586938952333259</v>
      </c>
      <c r="E87" s="198">
        <f t="shared" si="6"/>
        <v>1812.2609398626869</v>
      </c>
      <c r="F87" s="198">
        <f t="shared" si="7"/>
        <v>1822.8478788150201</v>
      </c>
      <c r="G87" s="198">
        <f t="shared" si="8"/>
        <v>1817.5467009372874</v>
      </c>
    </row>
    <row r="88" spans="1:7" x14ac:dyDescent="0.35">
      <c r="A88" s="197">
        <f>EDATE(A87,1)+2</f>
        <v>47882</v>
      </c>
      <c r="B88" s="175">
        <v>74</v>
      </c>
      <c r="C88" s="164">
        <f t="shared" si="9"/>
        <v>1817.5467009372874</v>
      </c>
      <c r="D88" s="198">
        <f t="shared" si="10"/>
        <v>5.3011778777337515</v>
      </c>
      <c r="E88" s="198">
        <f t="shared" si="6"/>
        <v>1817.546700937286</v>
      </c>
      <c r="F88" s="198">
        <f t="shared" si="7"/>
        <v>1822.8478788150198</v>
      </c>
      <c r="G88" s="198">
        <f t="shared" si="8"/>
        <v>0</v>
      </c>
    </row>
    <row r="89" spans="1:7" x14ac:dyDescent="0.35">
      <c r="A89" s="19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5F25KTUSNP4X-205032580-154370</_dlc_DocId>
    <_dlc_DocIdUrl xmlns="d65e48b5-f38d-431e-9b4f-47403bf4583f">
      <Url>https://rkas.sharepoint.com/Kliendisuhted/_layouts/15/DocIdRedir.aspx?ID=5F25KTUSNP4X-205032580-154370</Url>
      <Description>5F25KTUSNP4X-205032580-154370</Description>
    </_dlc_DocIdUrl>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0C846CFC-06C7-4B75-AC34-D31167F297D7}"/>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1ACD13A7-2905-4305-9BD2-F70C071F075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Abitabel</vt:lpstr>
      <vt:lpstr>Annuiteetgraafik BIL</vt:lpstr>
      <vt:lpstr>Annuiteetgraafik INV</vt:lpstr>
      <vt:lpstr>Annuiteetgraafik TS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Kerli Kikojan</cp:lastModifiedBy>
  <cp:revision/>
  <dcterms:created xsi:type="dcterms:W3CDTF">2009-11-20T06:24:07Z</dcterms:created>
  <dcterms:modified xsi:type="dcterms:W3CDTF">2024-07-30T07:51:46Z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11f6a3ca-c0a9-4c8a-9f46-645f6754f4ed</vt:lpwstr>
  </property>
</Properties>
</file>